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185" yWindow="-15" windowWidth="19230" windowHeight="12120" activeTab="3"/>
  </bookViews>
  <sheets>
    <sheet name="ME(régi)" sheetId="1" r:id="rId1"/>
    <sheet name="ME(2)" sheetId="16" r:id="rId2"/>
    <sheet name="Menny" sheetId="17" r:id="rId3"/>
    <sheet name="Egységárak" sheetId="63" r:id="rId4"/>
    <sheet name="1" sheetId="40" r:id="rId5"/>
    <sheet name="2" sheetId="41" r:id="rId6"/>
    <sheet name="3" sheetId="42" r:id="rId7"/>
    <sheet name="4" sheetId="43" r:id="rId8"/>
    <sheet name="5" sheetId="44" r:id="rId9"/>
    <sheet name="6" sheetId="45" r:id="rId10"/>
    <sheet name="7" sheetId="46" r:id="rId11"/>
    <sheet name="8" sheetId="47" r:id="rId12"/>
    <sheet name="9" sheetId="48" r:id="rId13"/>
    <sheet name="10" sheetId="49" r:id="rId14"/>
    <sheet name="11" sheetId="50" r:id="rId15"/>
    <sheet name="12" sheetId="51" r:id="rId16"/>
    <sheet name="13" sheetId="52" r:id="rId17"/>
    <sheet name="14" sheetId="53" r:id="rId18"/>
    <sheet name="15" sheetId="54" r:id="rId19"/>
    <sheet name="16" sheetId="55" r:id="rId20"/>
    <sheet name="17" sheetId="56" r:id="rId21"/>
    <sheet name="18" sheetId="57" r:id="rId22"/>
    <sheet name="19" sheetId="58" r:id="rId23"/>
    <sheet name="20" sheetId="59" r:id="rId24"/>
    <sheet name="21" sheetId="60" r:id="rId25"/>
    <sheet name="22" sheetId="61" r:id="rId26"/>
    <sheet name="ÖSSZ" sheetId="62" r:id="rId27"/>
  </sheets>
  <calcPr calcId="124519"/>
</workbook>
</file>

<file path=xl/calcChain.xml><?xml version="1.0" encoding="utf-8"?>
<calcChain xmlns="http://schemas.openxmlformats.org/spreadsheetml/2006/main">
  <c r="E8" i="16"/>
  <c r="G8"/>
  <c r="H8"/>
  <c r="I8"/>
  <c r="J8"/>
  <c r="M8"/>
  <c r="N8"/>
  <c r="N9" s="1"/>
  <c r="O8"/>
  <c r="O9" s="1"/>
  <c r="R8"/>
  <c r="T8"/>
  <c r="W8"/>
  <c r="W9" s="1"/>
  <c r="Y8"/>
  <c r="Z8"/>
  <c r="AA8"/>
  <c r="AC8"/>
  <c r="AE8"/>
  <c r="AE9" s="1"/>
  <c r="B9"/>
  <c r="C9"/>
  <c r="D9"/>
  <c r="E9"/>
  <c r="F9"/>
  <c r="G9"/>
  <c r="H9"/>
  <c r="I9"/>
  <c r="J9"/>
  <c r="K9"/>
  <c r="L9"/>
  <c r="M9"/>
  <c r="P9"/>
  <c r="Q9"/>
  <c r="R9"/>
  <c r="S9"/>
  <c r="T9"/>
  <c r="U9"/>
  <c r="V9"/>
  <c r="X9"/>
  <c r="Y9"/>
  <c r="Z9"/>
  <c r="AA9"/>
  <c r="AC9"/>
  <c r="AD9"/>
  <c r="AF9"/>
  <c r="C40"/>
  <c r="D40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C39"/>
  <c r="D39"/>
  <c r="E39"/>
  <c r="F39"/>
  <c r="G39"/>
  <c r="H39"/>
  <c r="I39"/>
  <c r="J39"/>
  <c r="K39"/>
  <c r="L39"/>
  <c r="M39"/>
  <c r="N39"/>
  <c r="O39"/>
  <c r="P39"/>
  <c r="Q39"/>
  <c r="R39"/>
  <c r="S39"/>
  <c r="T39"/>
  <c r="U39"/>
  <c r="V39"/>
  <c r="W39"/>
  <c r="X39"/>
  <c r="Y39"/>
  <c r="Z39"/>
  <c r="AA39"/>
  <c r="AB39"/>
  <c r="AC39"/>
  <c r="AD39"/>
  <c r="AE39"/>
  <c r="AF39"/>
  <c r="AG39"/>
  <c r="C38"/>
  <c r="C41" s="1"/>
  <c r="E20" i="17" s="1"/>
  <c r="D38" i="16"/>
  <c r="E38"/>
  <c r="F38"/>
  <c r="F41" s="1"/>
  <c r="I20" i="17" s="1"/>
  <c r="G38" i="16"/>
  <c r="G41" s="1"/>
  <c r="J20" i="17" s="1"/>
  <c r="C18" i="43" s="1"/>
  <c r="H38" i="16"/>
  <c r="I38"/>
  <c r="J38"/>
  <c r="K38"/>
  <c r="K41" s="1"/>
  <c r="N20" i="17" s="1"/>
  <c r="L38" i="16"/>
  <c r="M38"/>
  <c r="N38"/>
  <c r="N41" s="1"/>
  <c r="S20" i="17" s="1"/>
  <c r="C18" i="48" s="1"/>
  <c r="O38" i="16"/>
  <c r="O41" s="1"/>
  <c r="T20" i="17" s="1"/>
  <c r="C18" i="49" s="1"/>
  <c r="P38" i="16"/>
  <c r="Q38"/>
  <c r="R38"/>
  <c r="R41" s="1"/>
  <c r="W20" i="17" s="1"/>
  <c r="S38" i="16"/>
  <c r="S41" s="1"/>
  <c r="X20" i="17" s="1"/>
  <c r="T38" i="16"/>
  <c r="U38"/>
  <c r="V38"/>
  <c r="V41" s="1"/>
  <c r="AC20" i="17" s="1"/>
  <c r="W38" i="16"/>
  <c r="W41" s="1"/>
  <c r="AD20" i="17" s="1"/>
  <c r="C18" i="55" s="1"/>
  <c r="X38" i="16"/>
  <c r="Y38"/>
  <c r="Z38"/>
  <c r="AA38"/>
  <c r="AA41" s="1"/>
  <c r="AI20" i="17" s="1"/>
  <c r="C18" i="58" s="1"/>
  <c r="AB38" i="16"/>
  <c r="AC38"/>
  <c r="AD38"/>
  <c r="AD41" s="1"/>
  <c r="AM20" i="17" s="1"/>
  <c r="AE38" i="16"/>
  <c r="AE41" s="1"/>
  <c r="AN20" i="17" s="1"/>
  <c r="AF38" i="16"/>
  <c r="AG38"/>
  <c r="B40"/>
  <c r="B39"/>
  <c r="B38"/>
  <c r="AE7" l="1"/>
  <c r="AA7"/>
  <c r="W7"/>
  <c r="S7"/>
  <c r="O7"/>
  <c r="K7"/>
  <c r="G7"/>
  <c r="C7"/>
  <c r="Z41"/>
  <c r="J41"/>
  <c r="AD7"/>
  <c r="V7"/>
  <c r="R7"/>
  <c r="N7"/>
  <c r="F7"/>
  <c r="Y20" i="17"/>
  <c r="Y41" i="16"/>
  <c r="I41"/>
  <c r="AG41"/>
  <c r="AG7" s="1"/>
  <c r="AC41"/>
  <c r="U41"/>
  <c r="Q41"/>
  <c r="M41"/>
  <c r="E41"/>
  <c r="B41"/>
  <c r="AF41"/>
  <c r="AB41"/>
  <c r="AB7" s="1"/>
  <c r="X41"/>
  <c r="T41"/>
  <c r="P41"/>
  <c r="L41"/>
  <c r="H41"/>
  <c r="D41"/>
  <c r="AL21" i="17"/>
  <c r="AL22"/>
  <c r="AL24"/>
  <c r="AL25"/>
  <c r="AL28"/>
  <c r="AL29"/>
  <c r="AE20" l="1"/>
  <c r="X7" i="16"/>
  <c r="AJ20" i="17"/>
  <c r="AL20" s="1"/>
  <c r="C18" i="59" s="1"/>
  <c r="AC7" i="16"/>
  <c r="P20" i="17"/>
  <c r="L7" i="16"/>
  <c r="Q20" i="17"/>
  <c r="M7" i="16"/>
  <c r="H20" i="17"/>
  <c r="E7" i="16"/>
  <c r="U20" i="17"/>
  <c r="P7" i="16"/>
  <c r="AO20" i="17"/>
  <c r="AP20" s="1"/>
  <c r="AF7" i="16"/>
  <c r="V20" i="17"/>
  <c r="Q7" i="16"/>
  <c r="L20" i="17"/>
  <c r="C18" i="45" s="1"/>
  <c r="I7" i="16"/>
  <c r="M20" i="17"/>
  <c r="O20" s="1"/>
  <c r="C18" i="46" s="1"/>
  <c r="J7" i="16"/>
  <c r="K20" i="17"/>
  <c r="C18" i="44" s="1"/>
  <c r="H7" i="16"/>
  <c r="F20" i="17"/>
  <c r="D7" i="16"/>
  <c r="Z20" i="17"/>
  <c r="T7" i="16"/>
  <c r="D20" i="17"/>
  <c r="B7" i="16"/>
  <c r="AA20" i="17"/>
  <c r="U7" i="16"/>
  <c r="AF20" i="17"/>
  <c r="Y7" i="16"/>
  <c r="AH20" i="17"/>
  <c r="C18" i="57" s="1"/>
  <c r="Z7" i="16"/>
  <c r="G20" i="17"/>
  <c r="AC20" i="16"/>
  <c r="AJ23" i="17" s="1"/>
  <c r="AL23" s="1"/>
  <c r="AC18" i="16"/>
  <c r="AJ14" i="17" s="1"/>
  <c r="AB20" l="1"/>
  <c r="R20"/>
  <c r="C18" i="47" s="1"/>
  <c r="AG20" i="17"/>
  <c r="C18" i="56" s="1"/>
  <c r="D27" i="62"/>
  <c r="C25" i="40"/>
  <c r="C22"/>
  <c r="C13"/>
  <c r="AC17" i="17" l="1"/>
  <c r="AD17"/>
  <c r="AE17"/>
  <c r="AF17"/>
  <c r="AH17"/>
  <c r="AI17"/>
  <c r="AK17"/>
  <c r="AM17"/>
  <c r="AN17"/>
  <c r="AO17"/>
  <c r="E17"/>
  <c r="F17"/>
  <c r="H17"/>
  <c r="I17"/>
  <c r="C10" i="42" s="1"/>
  <c r="J17" i="17"/>
  <c r="K17"/>
  <c r="L17"/>
  <c r="M17"/>
  <c r="N17"/>
  <c r="P17"/>
  <c r="Q17"/>
  <c r="S17"/>
  <c r="T17"/>
  <c r="U17"/>
  <c r="C10" i="50" s="1"/>
  <c r="V17" i="17"/>
  <c r="C10" i="51" s="1"/>
  <c r="F10" s="1"/>
  <c r="W17" i="17"/>
  <c r="X17"/>
  <c r="Z17"/>
  <c r="AA17"/>
  <c r="D17"/>
  <c r="C18" i="41"/>
  <c r="C12" i="42"/>
  <c r="C12" i="50"/>
  <c r="C12" i="51"/>
  <c r="AA23" i="17"/>
  <c r="AC23"/>
  <c r="AD23"/>
  <c r="AE23"/>
  <c r="AF23"/>
  <c r="AH23"/>
  <c r="AI23"/>
  <c r="AM23"/>
  <c r="AN23"/>
  <c r="AO23"/>
  <c r="E23"/>
  <c r="F23"/>
  <c r="H23"/>
  <c r="C21" i="41" s="1"/>
  <c r="I23" i="17"/>
  <c r="C15" i="42" s="1"/>
  <c r="J23" i="17"/>
  <c r="K23"/>
  <c r="L23"/>
  <c r="M23"/>
  <c r="N23"/>
  <c r="P23"/>
  <c r="Q23"/>
  <c r="S23"/>
  <c r="T23"/>
  <c r="U23"/>
  <c r="C15" i="50" s="1"/>
  <c r="V23" i="17"/>
  <c r="C15" i="51" s="1"/>
  <c r="W23" i="17"/>
  <c r="X23"/>
  <c r="Z23"/>
  <c r="D23"/>
  <c r="F10" i="42" l="1"/>
  <c r="F10" i="50"/>
  <c r="F6" i="61"/>
  <c r="F7"/>
  <c r="F10"/>
  <c r="F11"/>
  <c r="F14"/>
  <c r="F15" s="1"/>
  <c r="F18"/>
  <c r="F23"/>
  <c r="F24"/>
  <c r="F27"/>
  <c r="F28" s="1"/>
  <c r="F6" i="60"/>
  <c r="F7"/>
  <c r="F10"/>
  <c r="F13"/>
  <c r="F16"/>
  <c r="F19"/>
  <c r="F20" s="1"/>
  <c r="F6" i="59"/>
  <c r="F7"/>
  <c r="F6" i="58"/>
  <c r="F7"/>
  <c r="F10"/>
  <c r="F11"/>
  <c r="F14"/>
  <c r="F15" s="1"/>
  <c r="F17"/>
  <c r="F18"/>
  <c r="F21"/>
  <c r="F22"/>
  <c r="F23"/>
  <c r="F26"/>
  <c r="F27" s="1"/>
  <c r="F6" i="57"/>
  <c r="F7"/>
  <c r="F10"/>
  <c r="F11"/>
  <c r="F14"/>
  <c r="F15" s="1"/>
  <c r="F17"/>
  <c r="F18"/>
  <c r="F21"/>
  <c r="F22"/>
  <c r="F23"/>
  <c r="F26"/>
  <c r="F27" s="1"/>
  <c r="F6" i="56"/>
  <c r="F7"/>
  <c r="F10"/>
  <c r="F11"/>
  <c r="F14"/>
  <c r="F15" s="1"/>
  <c r="F17"/>
  <c r="F18"/>
  <c r="F21"/>
  <c r="F22"/>
  <c r="F23"/>
  <c r="F26"/>
  <c r="F27" s="1"/>
  <c r="F6" i="55"/>
  <c r="F7"/>
  <c r="F10"/>
  <c r="F11"/>
  <c r="F14"/>
  <c r="F15" s="1"/>
  <c r="F17"/>
  <c r="F18"/>
  <c r="F21"/>
  <c r="F22"/>
  <c r="F23"/>
  <c r="F26"/>
  <c r="F27" s="1"/>
  <c r="F6" i="54"/>
  <c r="F7"/>
  <c r="F10"/>
  <c r="F13"/>
  <c r="F14" s="1"/>
  <c r="F16"/>
  <c r="F19"/>
  <c r="F22"/>
  <c r="F23" s="1"/>
  <c r="F6" i="53"/>
  <c r="F7"/>
  <c r="F10"/>
  <c r="F11"/>
  <c r="F14"/>
  <c r="F15" s="1"/>
  <c r="F18"/>
  <c r="F23"/>
  <c r="F24"/>
  <c r="F27"/>
  <c r="F28" s="1"/>
  <c r="F6" i="52"/>
  <c r="F7"/>
  <c r="F10"/>
  <c r="F11"/>
  <c r="F14"/>
  <c r="F15" s="1"/>
  <c r="F18"/>
  <c r="F23"/>
  <c r="F24"/>
  <c r="F27"/>
  <c r="F28" s="1"/>
  <c r="F6" i="51"/>
  <c r="F7"/>
  <c r="F11"/>
  <c r="F12"/>
  <c r="F15"/>
  <c r="F18"/>
  <c r="F19" s="1"/>
  <c r="F6" i="50"/>
  <c r="F7"/>
  <c r="F11"/>
  <c r="F12"/>
  <c r="F15"/>
  <c r="F18"/>
  <c r="F19" s="1"/>
  <c r="F6" i="49"/>
  <c r="F7"/>
  <c r="F10"/>
  <c r="F11"/>
  <c r="F14"/>
  <c r="F15" s="1"/>
  <c r="F17"/>
  <c r="F18"/>
  <c r="F21"/>
  <c r="F22"/>
  <c r="F23"/>
  <c r="F26"/>
  <c r="F27" s="1"/>
  <c r="F6" i="48"/>
  <c r="F7"/>
  <c r="F10"/>
  <c r="F11"/>
  <c r="F14"/>
  <c r="F15" s="1"/>
  <c r="F17"/>
  <c r="F18"/>
  <c r="F21"/>
  <c r="F22"/>
  <c r="F23"/>
  <c r="F26"/>
  <c r="F27" s="1"/>
  <c r="F6" i="47"/>
  <c r="F7"/>
  <c r="F10"/>
  <c r="F11"/>
  <c r="F14"/>
  <c r="F15" s="1"/>
  <c r="F17"/>
  <c r="F18"/>
  <c r="F21"/>
  <c r="F22"/>
  <c r="F23"/>
  <c r="F26"/>
  <c r="F27" s="1"/>
  <c r="F6" i="40"/>
  <c r="F7"/>
  <c r="F13"/>
  <c r="F14" s="1"/>
  <c r="F22"/>
  <c r="F25"/>
  <c r="F26" s="1"/>
  <c r="F6" i="41"/>
  <c r="F7"/>
  <c r="F10"/>
  <c r="F11"/>
  <c r="F14"/>
  <c r="F15" s="1"/>
  <c r="F17"/>
  <c r="F18"/>
  <c r="F21"/>
  <c r="F22"/>
  <c r="F23"/>
  <c r="F26"/>
  <c r="F27" s="1"/>
  <c r="F6" i="42"/>
  <c r="F7"/>
  <c r="F11"/>
  <c r="F12"/>
  <c r="F15"/>
  <c r="F18"/>
  <c r="F19" s="1"/>
  <c r="F6" i="43"/>
  <c r="F7"/>
  <c r="F10"/>
  <c r="F11"/>
  <c r="F14"/>
  <c r="F15" s="1"/>
  <c r="F17"/>
  <c r="F18"/>
  <c r="F21"/>
  <c r="F22"/>
  <c r="F23"/>
  <c r="F26"/>
  <c r="F27" s="1"/>
  <c r="F6" i="44"/>
  <c r="F7"/>
  <c r="F10"/>
  <c r="F11"/>
  <c r="F14"/>
  <c r="F15" s="1"/>
  <c r="F17"/>
  <c r="F18"/>
  <c r="F21"/>
  <c r="F22"/>
  <c r="F23"/>
  <c r="F26"/>
  <c r="F27" s="1"/>
  <c r="F6" i="45"/>
  <c r="F7"/>
  <c r="F10"/>
  <c r="F11"/>
  <c r="F14"/>
  <c r="F15" s="1"/>
  <c r="F17"/>
  <c r="F18"/>
  <c r="F21"/>
  <c r="F22"/>
  <c r="F23"/>
  <c r="F26"/>
  <c r="F27" s="1"/>
  <c r="F6" i="46"/>
  <c r="F7"/>
  <c r="F10"/>
  <c r="F11"/>
  <c r="F14"/>
  <c r="F15" s="1"/>
  <c r="F17"/>
  <c r="F18"/>
  <c r="F21"/>
  <c r="F22"/>
  <c r="F23"/>
  <c r="F26"/>
  <c r="F27" s="1"/>
  <c r="AL14" i="17"/>
  <c r="C14" i="59" s="1"/>
  <c r="AB14" i="17"/>
  <c r="Y14"/>
  <c r="O14"/>
  <c r="G14"/>
  <c r="R11"/>
  <c r="AP11"/>
  <c r="AG11"/>
  <c r="AB11"/>
  <c r="Y11"/>
  <c r="O11"/>
  <c r="C15" i="16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J11" i="17" s="1"/>
  <c r="AL11" s="1"/>
  <c r="C11" i="59" s="1"/>
  <c r="AD15" i="16"/>
  <c r="AE15"/>
  <c r="AF15"/>
  <c r="B15"/>
  <c r="AP8" i="17"/>
  <c r="AP9"/>
  <c r="AP10"/>
  <c r="AP12"/>
  <c r="AP13"/>
  <c r="AP14"/>
  <c r="AP15"/>
  <c r="AP16"/>
  <c r="AP18"/>
  <c r="AP19"/>
  <c r="AP21"/>
  <c r="AP22"/>
  <c r="AP24"/>
  <c r="AP25"/>
  <c r="AP17" s="1"/>
  <c r="C17" i="61" s="1"/>
  <c r="F17" s="1"/>
  <c r="AP26" i="17"/>
  <c r="AP27"/>
  <c r="AP28"/>
  <c r="AP29"/>
  <c r="AP30"/>
  <c r="AP5"/>
  <c r="AL8"/>
  <c r="AL9"/>
  <c r="AL12"/>
  <c r="AL13"/>
  <c r="AL15"/>
  <c r="AL16"/>
  <c r="AL19"/>
  <c r="C21" i="59"/>
  <c r="AL17" i="17"/>
  <c r="AL5"/>
  <c r="AG8"/>
  <c r="AG9"/>
  <c r="AG10"/>
  <c r="AG12"/>
  <c r="AG13"/>
  <c r="AG14"/>
  <c r="AG15"/>
  <c r="AG16"/>
  <c r="AG18"/>
  <c r="AG19"/>
  <c r="AG21"/>
  <c r="AG22"/>
  <c r="AG24"/>
  <c r="AG25"/>
  <c r="AG17" s="1"/>
  <c r="AG26"/>
  <c r="AG27"/>
  <c r="AG28"/>
  <c r="AG29"/>
  <c r="AG30"/>
  <c r="AG5"/>
  <c r="AB8"/>
  <c r="AB9"/>
  <c r="AB10"/>
  <c r="AB12"/>
  <c r="AB13"/>
  <c r="AB15"/>
  <c r="AB16"/>
  <c r="AB18"/>
  <c r="AB19"/>
  <c r="AB21"/>
  <c r="AB22"/>
  <c r="AB24"/>
  <c r="AB25"/>
  <c r="AB17" s="1"/>
  <c r="C17" i="53" s="1"/>
  <c r="F17" s="1"/>
  <c r="AB26" i="17"/>
  <c r="AB27"/>
  <c r="AB28"/>
  <c r="AB29"/>
  <c r="AB30"/>
  <c r="AB5"/>
  <c r="Y8"/>
  <c r="Y9"/>
  <c r="Y10"/>
  <c r="Y12"/>
  <c r="Y13"/>
  <c r="Y15"/>
  <c r="Y16"/>
  <c r="Y18"/>
  <c r="Y19"/>
  <c r="Y21"/>
  <c r="Y22"/>
  <c r="Y24"/>
  <c r="Y25"/>
  <c r="Y17" s="1"/>
  <c r="C17" i="52" s="1"/>
  <c r="F17" s="1"/>
  <c r="Y26" i="17"/>
  <c r="Y27"/>
  <c r="Y28"/>
  <c r="Y29"/>
  <c r="Y30"/>
  <c r="Y5"/>
  <c r="R8"/>
  <c r="R9"/>
  <c r="R10"/>
  <c r="R12"/>
  <c r="R13"/>
  <c r="R14"/>
  <c r="R15"/>
  <c r="R16"/>
  <c r="R18"/>
  <c r="R19"/>
  <c r="R21"/>
  <c r="R22"/>
  <c r="R24"/>
  <c r="R25"/>
  <c r="R17" s="1"/>
  <c r="R26"/>
  <c r="R27"/>
  <c r="R28"/>
  <c r="R29"/>
  <c r="R30"/>
  <c r="R5"/>
  <c r="O8"/>
  <c r="O9"/>
  <c r="O10"/>
  <c r="O12"/>
  <c r="O13"/>
  <c r="O15"/>
  <c r="O16"/>
  <c r="O18"/>
  <c r="O19"/>
  <c r="O21"/>
  <c r="O22"/>
  <c r="O24"/>
  <c r="O25"/>
  <c r="O17" s="1"/>
  <c r="O26"/>
  <c r="O27"/>
  <c r="O28"/>
  <c r="O29"/>
  <c r="O30"/>
  <c r="O5"/>
  <c r="G8"/>
  <c r="G9"/>
  <c r="G10"/>
  <c r="C10" i="40" s="1"/>
  <c r="G12" i="17"/>
  <c r="G13"/>
  <c r="G15"/>
  <c r="G16"/>
  <c r="G18"/>
  <c r="C17" i="40" s="1"/>
  <c r="G19" i="17"/>
  <c r="G21"/>
  <c r="G22"/>
  <c r="G24"/>
  <c r="G25"/>
  <c r="G17" s="1"/>
  <c r="C16" i="40" s="1"/>
  <c r="F16" s="1"/>
  <c r="G26" i="17"/>
  <c r="G27"/>
  <c r="G28"/>
  <c r="G29"/>
  <c r="G30"/>
  <c r="S11" i="16"/>
  <c r="S13" s="1"/>
  <c r="T11"/>
  <c r="T13" s="1"/>
  <c r="U11"/>
  <c r="U13" s="1"/>
  <c r="V11"/>
  <c r="V13"/>
  <c r="W11"/>
  <c r="W13" s="1"/>
  <c r="X11"/>
  <c r="X13" s="1"/>
  <c r="Y11"/>
  <c r="Y13" s="1"/>
  <c r="Z11"/>
  <c r="Z13"/>
  <c r="AA11"/>
  <c r="AA13" s="1"/>
  <c r="AC11"/>
  <c r="AD11"/>
  <c r="AD13" s="1"/>
  <c r="AE11"/>
  <c r="AE13" s="1"/>
  <c r="AF11"/>
  <c r="AF13" s="1"/>
  <c r="C11"/>
  <c r="C13"/>
  <c r="D13"/>
  <c r="E11"/>
  <c r="E13" s="1"/>
  <c r="F11"/>
  <c r="F13"/>
  <c r="G11"/>
  <c r="G13" s="1"/>
  <c r="H11"/>
  <c r="H13" s="1"/>
  <c r="I11"/>
  <c r="I13" s="1"/>
  <c r="J11"/>
  <c r="J13"/>
  <c r="K11"/>
  <c r="K13" s="1"/>
  <c r="L11"/>
  <c r="L13" s="1"/>
  <c r="M11"/>
  <c r="M13" s="1"/>
  <c r="N11"/>
  <c r="N13"/>
  <c r="O11"/>
  <c r="O13" s="1"/>
  <c r="P11"/>
  <c r="P13" s="1"/>
  <c r="Q11"/>
  <c r="Q13" s="1"/>
  <c r="R11"/>
  <c r="R13"/>
  <c r="B11"/>
  <c r="B13" s="1"/>
  <c r="Q6" i="1"/>
  <c r="O7"/>
  <c r="Q7"/>
  <c r="Q8"/>
  <c r="O9"/>
  <c r="Q9" s="1"/>
  <c r="O10"/>
  <c r="Q10" s="1"/>
  <c r="O11"/>
  <c r="Q11" s="1"/>
  <c r="O12"/>
  <c r="Q12" s="1"/>
  <c r="O13"/>
  <c r="Q13" s="1"/>
  <c r="O14"/>
  <c r="Q14" s="1"/>
  <c r="O15"/>
  <c r="Q15" s="1"/>
  <c r="O16"/>
  <c r="Q16" s="1"/>
  <c r="O17"/>
  <c r="Q17" s="1"/>
  <c r="Q18"/>
  <c r="Q19"/>
  <c r="O20"/>
  <c r="Q20" s="1"/>
  <c r="Q21"/>
  <c r="O22"/>
  <c r="Q22"/>
  <c r="Q23"/>
  <c r="O24"/>
  <c r="Q24" s="1"/>
  <c r="O25"/>
  <c r="Q25" s="1"/>
  <c r="O26"/>
  <c r="Q26" s="1"/>
  <c r="O27"/>
  <c r="Q27" s="1"/>
  <c r="O28"/>
  <c r="Q28" s="1"/>
  <c r="O29"/>
  <c r="Q29" s="1"/>
  <c r="O30"/>
  <c r="Q30" s="1"/>
  <c r="O31"/>
  <c r="Q31" s="1"/>
  <c r="Q32"/>
  <c r="O33"/>
  <c r="Q33"/>
  <c r="Q34"/>
  <c r="O5"/>
  <c r="Q5" s="1"/>
  <c r="AE28" i="16"/>
  <c r="AD28"/>
  <c r="AC28"/>
  <c r="AJ27" i="17" s="1"/>
  <c r="AL27" s="1"/>
  <c r="C23" i="59" s="1"/>
  <c r="AA28" i="16"/>
  <c r="Z28"/>
  <c r="Y28"/>
  <c r="X28"/>
  <c r="W28"/>
  <c r="V28"/>
  <c r="T28"/>
  <c r="R28"/>
  <c r="O28"/>
  <c r="N28"/>
  <c r="M28"/>
  <c r="L28"/>
  <c r="K28"/>
  <c r="J28"/>
  <c r="I28"/>
  <c r="H28"/>
  <c r="G28"/>
  <c r="E28"/>
  <c r="D28"/>
  <c r="C28"/>
  <c r="AE26"/>
  <c r="AB26"/>
  <c r="AA26"/>
  <c r="Z26"/>
  <c r="Y26"/>
  <c r="W26"/>
  <c r="T26"/>
  <c r="R26"/>
  <c r="O26"/>
  <c r="N26"/>
  <c r="J26"/>
  <c r="I26"/>
  <c r="H26"/>
  <c r="E26"/>
  <c r="AF24"/>
  <c r="U24"/>
  <c r="S24"/>
  <c r="Q24"/>
  <c r="P24"/>
  <c r="F24"/>
  <c r="B24"/>
  <c r="AE22"/>
  <c r="AB22"/>
  <c r="AA22"/>
  <c r="Z22"/>
  <c r="Y22"/>
  <c r="W22"/>
  <c r="T22"/>
  <c r="R22"/>
  <c r="O22"/>
  <c r="N22"/>
  <c r="J22"/>
  <c r="I22"/>
  <c r="H22"/>
  <c r="E22"/>
  <c r="AE16"/>
  <c r="AD16"/>
  <c r="AC16"/>
  <c r="AJ10" i="17" s="1"/>
  <c r="AL10" s="1"/>
  <c r="C10" i="59" s="1"/>
  <c r="AA16" i="16"/>
  <c r="Z16"/>
  <c r="Y16"/>
  <c r="X16"/>
  <c r="W16"/>
  <c r="V16"/>
  <c r="T16"/>
  <c r="R16"/>
  <c r="O16"/>
  <c r="N16"/>
  <c r="M16"/>
  <c r="L16"/>
  <c r="K16"/>
  <c r="J16"/>
  <c r="I16"/>
  <c r="H16"/>
  <c r="G16"/>
  <c r="E16"/>
  <c r="D16"/>
  <c r="C16"/>
  <c r="I34" i="1"/>
  <c r="I33"/>
  <c r="I29"/>
  <c r="I20"/>
  <c r="I21"/>
  <c r="I22"/>
  <c r="I23"/>
  <c r="I19"/>
  <c r="I18"/>
  <c r="I17"/>
  <c r="I9"/>
  <c r="I10"/>
  <c r="I8"/>
  <c r="I11"/>
  <c r="I12"/>
  <c r="I13"/>
  <c r="I14"/>
  <c r="I15"/>
  <c r="I16"/>
  <c r="I24"/>
  <c r="I25"/>
  <c r="I26"/>
  <c r="I27"/>
  <c r="I28"/>
  <c r="I30"/>
  <c r="I31"/>
  <c r="I32"/>
  <c r="I7"/>
  <c r="I5"/>
  <c r="I6"/>
  <c r="I4"/>
  <c r="AA6"/>
  <c r="AA7"/>
  <c r="AA9"/>
  <c r="AA10"/>
  <c r="AA11"/>
  <c r="AA12"/>
  <c r="AA13"/>
  <c r="AA14"/>
  <c r="AA15"/>
  <c r="AA16"/>
  <c r="AA17"/>
  <c r="AA20"/>
  <c r="AA22"/>
  <c r="AA24"/>
  <c r="AA25"/>
  <c r="AA26"/>
  <c r="AA27"/>
  <c r="AA28"/>
  <c r="AA29"/>
  <c r="AA30"/>
  <c r="AA31"/>
  <c r="AA32"/>
  <c r="AA33"/>
  <c r="AA5"/>
  <c r="G9"/>
  <c r="Y9" s="1"/>
  <c r="G10"/>
  <c r="Y10" s="1"/>
  <c r="G15"/>
  <c r="Y15" s="1"/>
  <c r="G22"/>
  <c r="Y22" s="1"/>
  <c r="G25"/>
  <c r="Y25" s="1"/>
  <c r="G27"/>
  <c r="Y27" s="1"/>
  <c r="W8"/>
  <c r="W18"/>
  <c r="W19"/>
  <c r="W21"/>
  <c r="W23"/>
  <c r="W34"/>
  <c r="W4"/>
  <c r="G31"/>
  <c r="U31" s="1"/>
  <c r="G28"/>
  <c r="U28" s="1"/>
  <c r="G17"/>
  <c r="U17" s="1"/>
  <c r="G12"/>
  <c r="U12" s="1"/>
  <c r="M5"/>
  <c r="M6"/>
  <c r="M7"/>
  <c r="M9"/>
  <c r="M10"/>
  <c r="M11"/>
  <c r="M12"/>
  <c r="M13"/>
  <c r="M14"/>
  <c r="M15"/>
  <c r="M16"/>
  <c r="M17"/>
  <c r="M20"/>
  <c r="M22"/>
  <c r="M24"/>
  <c r="M25"/>
  <c r="M26"/>
  <c r="M27"/>
  <c r="M28"/>
  <c r="M29"/>
  <c r="M30"/>
  <c r="M31"/>
  <c r="M32"/>
  <c r="M33"/>
  <c r="G11"/>
  <c r="K11" s="1"/>
  <c r="G16"/>
  <c r="K16" s="1"/>
  <c r="G30"/>
  <c r="K30" s="1"/>
  <c r="G29"/>
  <c r="Y29" s="1"/>
  <c r="K28"/>
  <c r="Y16"/>
  <c r="G7"/>
  <c r="U7"/>
  <c r="G33"/>
  <c r="U33"/>
  <c r="U22"/>
  <c r="G20"/>
  <c r="K20" s="1"/>
  <c r="U11"/>
  <c r="K29"/>
  <c r="K15"/>
  <c r="U29"/>
  <c r="Y28"/>
  <c r="Y12"/>
  <c r="Y11"/>
  <c r="Y7"/>
  <c r="K7"/>
  <c r="K22"/>
  <c r="Y33"/>
  <c r="K33"/>
  <c r="U25"/>
  <c r="F19" i="58" l="1"/>
  <c r="F14" i="59"/>
  <c r="F15" s="1"/>
  <c r="AC13" i="16"/>
  <c r="AJ30" i="17" s="1"/>
  <c r="AL30" s="1"/>
  <c r="C26" i="59" s="1"/>
  <c r="AJ18" i="17"/>
  <c r="AL18" s="1"/>
  <c r="C17" i="59" s="1"/>
  <c r="F17" s="1"/>
  <c r="AG23" i="17"/>
  <c r="F10" i="59"/>
  <c r="F11"/>
  <c r="F26"/>
  <c r="F27" s="1"/>
  <c r="F23"/>
  <c r="F17" i="40"/>
  <c r="F10"/>
  <c r="F11" s="1"/>
  <c r="C19" i="53"/>
  <c r="F19" s="1"/>
  <c r="F20" s="1"/>
  <c r="C19" i="52"/>
  <c r="F19" s="1"/>
  <c r="F20" s="1"/>
  <c r="AB23" i="17"/>
  <c r="C22" i="53" s="1"/>
  <c r="F22" s="1"/>
  <c r="F25" s="1"/>
  <c r="R23" i="17"/>
  <c r="Y23"/>
  <c r="C22" i="52" s="1"/>
  <c r="F22" s="1"/>
  <c r="F25" s="1"/>
  <c r="C19" i="61"/>
  <c r="F19" s="1"/>
  <c r="F20" s="1"/>
  <c r="F21" i="59"/>
  <c r="O23" i="17"/>
  <c r="AP23"/>
  <c r="C22" i="61" s="1"/>
  <c r="F22" s="1"/>
  <c r="F25" s="1"/>
  <c r="AC26" i="16"/>
  <c r="AJ26" i="17" s="1"/>
  <c r="AL26" s="1"/>
  <c r="C22" i="59" s="1"/>
  <c r="F22" s="1"/>
  <c r="AC22" i="16"/>
  <c r="Y17" i="1"/>
  <c r="K10"/>
  <c r="U16"/>
  <c r="K12"/>
  <c r="Y20"/>
  <c r="K17"/>
  <c r="Y31"/>
  <c r="U20"/>
  <c r="U10"/>
  <c r="U27"/>
  <c r="K31"/>
  <c r="F8" i="49"/>
  <c r="F13" i="51"/>
  <c r="F13" i="50"/>
  <c r="F13" i="42"/>
  <c r="G23" i="17"/>
  <c r="C21" i="40" s="1"/>
  <c r="F21" s="1"/>
  <c r="F23" s="1"/>
  <c r="C18"/>
  <c r="F18" s="1"/>
  <c r="F17" i="54"/>
  <c r="F19" i="56"/>
  <c r="F8" i="46"/>
  <c r="F8" i="40"/>
  <c r="F12" i="58"/>
  <c r="F8" i="47"/>
  <c r="F8" i="42"/>
  <c r="F12" i="41"/>
  <c r="F19" i="48"/>
  <c r="F12"/>
  <c r="F8" i="51"/>
  <c r="F8" i="52"/>
  <c r="F8" i="55"/>
  <c r="F8" i="59"/>
  <c r="F8" i="44"/>
  <c r="F12" i="43"/>
  <c r="F11" i="60"/>
  <c r="F16" i="42"/>
  <c r="F12" i="47"/>
  <c r="F24" i="44"/>
  <c r="F24" i="46"/>
  <c r="F12" i="45"/>
  <c r="F19" i="43"/>
  <c r="F19" i="41"/>
  <c r="F12" i="49"/>
  <c r="F19" i="55"/>
  <c r="F12" i="61"/>
  <c r="F17" i="60"/>
  <c r="F19" i="45"/>
  <c r="F8" i="57"/>
  <c r="F8" i="60"/>
  <c r="F19" i="47"/>
  <c r="F20" i="54"/>
  <c r="F11"/>
  <c r="F12" i="56"/>
  <c r="F12" i="57"/>
  <c r="F14" i="60"/>
  <c r="K9" i="1"/>
  <c r="Y30"/>
  <c r="K25"/>
  <c r="K27"/>
  <c r="G22" i="16"/>
  <c r="M22"/>
  <c r="G26"/>
  <c r="M26"/>
  <c r="F12" i="46"/>
  <c r="F12" i="44"/>
  <c r="F24" i="47"/>
  <c r="F12" i="52"/>
  <c r="F24" i="55"/>
  <c r="F24" i="57"/>
  <c r="U9" i="1"/>
  <c r="F24" i="49"/>
  <c r="F16" i="51"/>
  <c r="F8" i="58"/>
  <c r="U30" i="1"/>
  <c r="U15"/>
  <c r="F19" i="46"/>
  <c r="F24" i="45"/>
  <c r="F8"/>
  <c r="F19" i="44"/>
  <c r="F24" i="43"/>
  <c r="F8"/>
  <c r="F24" i="41"/>
  <c r="F8"/>
  <c r="F8" i="53"/>
  <c r="F8" i="54"/>
  <c r="F24" i="56"/>
  <c r="F24" i="48"/>
  <c r="F8"/>
  <c r="F19" i="49"/>
  <c r="F16" i="50"/>
  <c r="F8"/>
  <c r="F12" i="53"/>
  <c r="F8" i="56"/>
  <c r="F19" i="57"/>
  <c r="F24" i="58"/>
  <c r="F12" i="55"/>
  <c r="F8" i="61"/>
  <c r="F19" i="40" l="1"/>
  <c r="F28" s="1"/>
  <c r="F29" s="1"/>
  <c r="F30" s="1"/>
  <c r="F22" i="60"/>
  <c r="F24" i="59"/>
  <c r="F18"/>
  <c r="F19" s="1"/>
  <c r="F12"/>
  <c r="F21" i="50"/>
  <c r="F21" i="42"/>
  <c r="F21" i="51"/>
  <c r="F29" i="55"/>
  <c r="F30" s="1"/>
  <c r="F31" s="1"/>
  <c r="F25" i="54"/>
  <c r="F26" s="1"/>
  <c r="F27" s="1"/>
  <c r="F29" i="49"/>
  <c r="F29" i="47"/>
  <c r="F30" i="52"/>
  <c r="F31" s="1"/>
  <c r="F32" s="1"/>
  <c r="F29" i="44"/>
  <c r="F29" i="57"/>
  <c r="F30" s="1"/>
  <c r="F31" s="1"/>
  <c r="F29" i="56"/>
  <c r="F30" s="1"/>
  <c r="F31" s="1"/>
  <c r="F29" i="48"/>
  <c r="F30" s="1"/>
  <c r="F31" s="1"/>
  <c r="F29" i="45"/>
  <c r="F29" i="58"/>
  <c r="F29" i="46"/>
  <c r="F29" i="43"/>
  <c r="F30" i="61"/>
  <c r="F30" i="53"/>
  <c r="F29" i="41"/>
  <c r="F29" i="59" l="1"/>
  <c r="F30" s="1"/>
  <c r="F31" s="1"/>
  <c r="F22" i="51"/>
  <c r="F23" s="1"/>
  <c r="F30" i="47"/>
  <c r="F31" s="1"/>
  <c r="F30" i="45"/>
  <c r="F31" s="1"/>
  <c r="F30" i="44"/>
  <c r="F31" s="1"/>
  <c r="F23" i="60"/>
  <c r="F24" s="1"/>
  <c r="F30" i="49"/>
  <c r="F31" s="1"/>
  <c r="F22" i="42"/>
  <c r="F23" s="1"/>
  <c r="F30" i="46"/>
  <c r="F31" s="1"/>
  <c r="F22" i="50"/>
  <c r="F23" s="1"/>
  <c r="F30" i="58"/>
  <c r="F31" s="1"/>
  <c r="F31" i="61"/>
  <c r="F32" s="1"/>
  <c r="F30" i="41"/>
  <c r="F31" s="1"/>
  <c r="F30" i="43"/>
  <c r="F31" s="1"/>
  <c r="F31" i="53"/>
  <c r="F32" s="1"/>
</calcChain>
</file>

<file path=xl/sharedStrings.xml><?xml version="1.0" encoding="utf-8"?>
<sst xmlns="http://schemas.openxmlformats.org/spreadsheetml/2006/main" count="2344" uniqueCount="169">
  <si>
    <t>1. sz. út</t>
  </si>
  <si>
    <t>Mennyiség</t>
  </si>
  <si>
    <t>Típus</t>
  </si>
  <si>
    <t>m2</t>
  </si>
  <si>
    <t>3. sz. út</t>
  </si>
  <si>
    <t>2. sz. út</t>
  </si>
  <si>
    <t>4. sz. út</t>
  </si>
  <si>
    <t>5. sz. út</t>
  </si>
  <si>
    <t xml:space="preserve">6. sz. út </t>
  </si>
  <si>
    <t>7. sz. út</t>
  </si>
  <si>
    <t>8. sz. út</t>
  </si>
  <si>
    <t>9. sz. út</t>
  </si>
  <si>
    <t>10. sz. út</t>
  </si>
  <si>
    <t>11. sz. út</t>
  </si>
  <si>
    <t>12. sz út.</t>
  </si>
  <si>
    <t>13. sz. út</t>
  </si>
  <si>
    <t>14. sz. út</t>
  </si>
  <si>
    <t>15. sz. út</t>
  </si>
  <si>
    <t>16. sz. út</t>
  </si>
  <si>
    <t>17. sz. út</t>
  </si>
  <si>
    <t>18. sz. út</t>
  </si>
  <si>
    <t>19. sz. út</t>
  </si>
  <si>
    <t>20. sz. út</t>
  </si>
  <si>
    <t>21. sz. út</t>
  </si>
  <si>
    <t>22. sz. út</t>
  </si>
  <si>
    <t>1. típus:</t>
  </si>
  <si>
    <t>2. típus:</t>
  </si>
  <si>
    <t>3. típus:</t>
  </si>
  <si>
    <t>4. típus:</t>
  </si>
  <si>
    <t>5. típus:</t>
  </si>
  <si>
    <t>földutak felújításának pályaszerkezete</t>
  </si>
  <si>
    <t>útburkolat felújítás 10%-os alapcserével</t>
  </si>
  <si>
    <r>
      <t xml:space="preserve">útburkolat felújítás kopóréteg </t>
    </r>
    <r>
      <rPr>
        <sz val="11"/>
        <color indexed="53"/>
        <rFont val="Calibri"/>
        <family val="2"/>
        <charset val="238"/>
      </rPr>
      <t>cserével é</t>
    </r>
    <r>
      <rPr>
        <sz val="11"/>
        <color theme="1"/>
        <rFont val="Calibri"/>
        <family val="2"/>
        <charset val="238"/>
        <scheme val="minor"/>
      </rPr>
      <t>s kátyúzással</t>
    </r>
  </si>
  <si>
    <r>
      <t xml:space="preserve">útburkolat felújítás kopóréteg </t>
    </r>
    <r>
      <rPr>
        <sz val="11"/>
        <color indexed="53"/>
        <rFont val="Calibri"/>
        <family val="2"/>
        <charset val="238"/>
      </rPr>
      <t>cserével</t>
    </r>
  </si>
  <si>
    <t>Tételszám</t>
  </si>
  <si>
    <t>Megnevezés</t>
  </si>
  <si>
    <t>M.e.</t>
  </si>
  <si>
    <t>Egységár
(nettó HUF)</t>
  </si>
  <si>
    <t>Tétel költsége
(nettó HUF)</t>
  </si>
  <si>
    <t>Munkanem összesen:</t>
  </si>
  <si>
    <t>ÚTÉPÍTÉS ÉS EGYÉB PÁLYASZERKEZET ÉPÍTÉS</t>
  </si>
  <si>
    <t>K</t>
  </si>
  <si>
    <t>Összesen nettó HUF:</t>
  </si>
  <si>
    <t>ÁFA 27%:</t>
  </si>
  <si>
    <t>Összesen bruttó HUF:</t>
  </si>
  <si>
    <r>
      <t>útburkolat felújítás 20-</t>
    </r>
    <r>
      <rPr>
        <sz val="11"/>
        <color indexed="11"/>
        <rFont val="Calibri"/>
        <family val="2"/>
        <charset val="238"/>
      </rPr>
      <t>30%</t>
    </r>
    <r>
      <rPr>
        <sz val="11"/>
        <color theme="1"/>
        <rFont val="Calibri"/>
        <family val="2"/>
        <charset val="238"/>
        <scheme val="minor"/>
      </rPr>
      <t>-os alapcserével</t>
    </r>
  </si>
  <si>
    <t>m3</t>
  </si>
  <si>
    <t>ÁLTALÁNOS TÉTELEK</t>
  </si>
  <si>
    <t>Megvalósulási tervek elkészítése</t>
  </si>
  <si>
    <t>db</t>
  </si>
  <si>
    <t>Ideiglenes forgalomterelés építés, bontás</t>
  </si>
  <si>
    <t>készlet</t>
  </si>
  <si>
    <t>ELŐKÉSZÍTŐ- ÉS FÖLDMUNKÁK</t>
  </si>
  <si>
    <t xml:space="preserve"> Z 0/20 zúzottkő terítés</t>
  </si>
  <si>
    <t>AC11 kop</t>
  </si>
  <si>
    <t>AC11 köt</t>
  </si>
  <si>
    <t>0/20</t>
  </si>
  <si>
    <t>FZKA</t>
  </si>
  <si>
    <t>Kátyúz</t>
  </si>
  <si>
    <t>Marás</t>
  </si>
  <si>
    <t>Bontás</t>
  </si>
  <si>
    <t>Padka</t>
  </si>
  <si>
    <t>Fagyv</t>
  </si>
  <si>
    <t>M56</t>
  </si>
  <si>
    <t>1.szakasz Vak Bottyán utca</t>
  </si>
  <si>
    <t>Tükörkész</t>
  </si>
  <si>
    <t>31-323</t>
  </si>
  <si>
    <t>33-120</t>
  </si>
  <si>
    <t>M56 jelű zúzottkő stabilizáció</t>
  </si>
  <si>
    <t>32-331</t>
  </si>
  <si>
    <t>Védőréteg készítése homokos kavicsból</t>
  </si>
  <si>
    <t>31-253</t>
  </si>
  <si>
    <t>Szórt és makadám útalapok bontása</t>
  </si>
  <si>
    <t>31-231</t>
  </si>
  <si>
    <t>Aszfaltburkolatok felső rétegének lemarása, hideg eljárás</t>
  </si>
  <si>
    <t>31-2</t>
  </si>
  <si>
    <t>31-3</t>
  </si>
  <si>
    <t>BURKOLAT ELŐKÉSZÍTÉS</t>
  </si>
  <si>
    <t xml:space="preserve">Kátyúk javítása AC-11 keverékkel </t>
  </si>
  <si>
    <t>32-3</t>
  </si>
  <si>
    <t>32-315</t>
  </si>
  <si>
    <t>Padka nyesése 10 cm vastagságig, elszállítással</t>
  </si>
  <si>
    <t>EGYÉB FÖLDMUNKÁK</t>
  </si>
  <si>
    <t>33</t>
  </si>
  <si>
    <t>33-320</t>
  </si>
  <si>
    <t>Folyamatos szemeloszlású zúzottkő útalap készítése</t>
  </si>
  <si>
    <t>33-310</t>
  </si>
  <si>
    <t>34-310</t>
  </si>
  <si>
    <t>AC-11 kötő</t>
  </si>
  <si>
    <t>34-420</t>
  </si>
  <si>
    <t>AC-11 kopó</t>
  </si>
  <si>
    <t>37</t>
  </si>
  <si>
    <t>BEFEJEZŐ MUNKÁK</t>
  </si>
  <si>
    <t>37-115</t>
  </si>
  <si>
    <t>Padka feltöltése (10 km-ig)</t>
  </si>
  <si>
    <t>10-200</t>
  </si>
  <si>
    <t xml:space="preserve">Aszfaltburkolatok felső rétegének lemarása, </t>
  </si>
  <si>
    <t>Padka nyesése 10 cm vastagságig, elszállí</t>
  </si>
  <si>
    <t>Folyamatos szemeloszlású zúzottkő útalap</t>
  </si>
  <si>
    <t>ÚTÉPÍTÉS ÉS EGYÉB PÁLYASZERKEZET</t>
  </si>
  <si>
    <t>1 össz</t>
  </si>
  <si>
    <t>7 össz</t>
  </si>
  <si>
    <t>8 össz</t>
  </si>
  <si>
    <t>13 össz</t>
  </si>
  <si>
    <t>14 össz</t>
  </si>
  <si>
    <t>17 össz</t>
  </si>
  <si>
    <t>20 össz</t>
  </si>
  <si>
    <t>22 össz</t>
  </si>
  <si>
    <t xml:space="preserve">2.szakasz Vak Bottyán utca Dózsa Gy. út felőli vége </t>
  </si>
  <si>
    <t>3.szakasz Mártírok útja</t>
  </si>
  <si>
    <t>4.szakasz Szent István utca</t>
  </si>
  <si>
    <t>5.szakasz Katona József utca (Árpádtelep)</t>
  </si>
  <si>
    <t>6.szakasz Dózsa György utca (Bocskai u. -Thököly u. között)</t>
  </si>
  <si>
    <t>7.szakasz Kossuth Lajos utca</t>
  </si>
  <si>
    <t>8.szakasz Móricz Zsigmond utca</t>
  </si>
  <si>
    <t>9.szakasz Szent Imre tér</t>
  </si>
  <si>
    <t>10.szakasz Honfoglalás utca</t>
  </si>
  <si>
    <t>11.szakasz Jókai Mór utca</t>
  </si>
  <si>
    <t>12.szakasz Kazinczy Ferenc utca</t>
  </si>
  <si>
    <t>13.szakasz Bajcsy-Zsilinszky utca</t>
  </si>
  <si>
    <t>14.szakasz Fecske utca Óvoda felőli rész</t>
  </si>
  <si>
    <t>15.szakasz Fecske utca Rákóczi u. felőli vége</t>
  </si>
  <si>
    <t>16.szakasz Balassa Bálint utca</t>
  </si>
  <si>
    <t xml:space="preserve">17.szakasz Táncsics Mihály utca (Balassa B. u. - Jókai M. u. között) </t>
  </si>
  <si>
    <t>18.szakasz Köztársaság utca</t>
  </si>
  <si>
    <t>19.szakasz Szent László tér</t>
  </si>
  <si>
    <t>20.szakasz Esze Tamás utca</t>
  </si>
  <si>
    <t>21.szakasz Esze Tamás utca (kikötés a Dózsa Gy. utcára)</t>
  </si>
  <si>
    <t>22.szakasz Deák Ferenc utca</t>
  </si>
  <si>
    <t>Utcanév</t>
  </si>
  <si>
    <t>hosszúság (m)</t>
  </si>
  <si>
    <t>Vak Bottyán utca</t>
  </si>
  <si>
    <t>Vak Bottyán utca Dózsa György u. felöli vége</t>
  </si>
  <si>
    <t>Mártírok útja</t>
  </si>
  <si>
    <t>Szent István utca</t>
  </si>
  <si>
    <t>Katona József utca (Árpádtelep)</t>
  </si>
  <si>
    <t>Dózsa György utca (Bocskai u. - Thököly u. között)</t>
  </si>
  <si>
    <t>Kossuth Lajos utca</t>
  </si>
  <si>
    <t>Móricz Zsigmond utca</t>
  </si>
  <si>
    <t>Szent Imre tér</t>
  </si>
  <si>
    <t>Honfoglalás utca</t>
  </si>
  <si>
    <t>Jókai Mór utca</t>
  </si>
  <si>
    <t>Kazinczy Ferenc utca</t>
  </si>
  <si>
    <t>Bajcsy- Zsilinszky utca</t>
  </si>
  <si>
    <t>Fecske utca óvoda felöli rész</t>
  </si>
  <si>
    <t>Fecske utca Rákóczi u. felöli vége</t>
  </si>
  <si>
    <t>Balassa Bálint utca</t>
  </si>
  <si>
    <t>Táncsics Mihály utca (Balassa B. u. - Jókai M. u. között)</t>
  </si>
  <si>
    <t>Köztársaság utca</t>
  </si>
  <si>
    <t>Szent László tér</t>
  </si>
  <si>
    <t>Esze Tamás utca</t>
  </si>
  <si>
    <t>Esze Tamás utca (kikötés a Dózsa Gy. utcára)</t>
  </si>
  <si>
    <t>Deák Ferenc utca</t>
  </si>
  <si>
    <t>Összesen:</t>
  </si>
  <si>
    <t>TISZAALPÁR 2015 ÉVI ÜTEM ÖSSZESÍTÉS</t>
  </si>
  <si>
    <t>TISZAALPÁR 2015 ÉVI ÜTEM MENNYISÉGSZÁMÍTÁS</t>
  </si>
  <si>
    <t>32-310</t>
  </si>
  <si>
    <t>Alkalmatlan altalajok kitermelése elszállítással</t>
  </si>
  <si>
    <t>4.típ</t>
  </si>
  <si>
    <t>2.típus</t>
  </si>
  <si>
    <t>1 típ</t>
  </si>
  <si>
    <t>1 hk</t>
  </si>
  <si>
    <t>2hk</t>
  </si>
  <si>
    <t>5hk</t>
  </si>
  <si>
    <t>Össz hk</t>
  </si>
  <si>
    <t>Fagyv m3</t>
  </si>
  <si>
    <t>(jav V.29)</t>
  </si>
  <si>
    <t>KÖLTSÉGVETÉSI KIÍRÁS</t>
  </si>
  <si>
    <t>Egységárak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</si>
</sst>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34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  <font>
      <sz val="11"/>
      <color indexed="53"/>
      <name val="Calibri"/>
      <family val="2"/>
      <charset val="238"/>
    </font>
    <font>
      <sz val="8"/>
      <name val="Calibri"/>
      <family val="2"/>
      <charset val="238"/>
    </font>
    <font>
      <sz val="10"/>
      <color indexed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1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name val="MS Sans Serif"/>
      <family val="2"/>
      <charset val="238"/>
    </font>
    <font>
      <sz val="11"/>
      <color indexed="8"/>
      <name val="Calibri"/>
      <family val="2"/>
      <charset val="238"/>
    </font>
    <font>
      <sz val="12"/>
      <color indexed="8"/>
      <name val="Times New Roman"/>
      <family val="1"/>
      <charset val="238"/>
    </font>
    <font>
      <sz val="2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5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1" fillId="7" borderId="1" applyNumberFormat="0" applyAlignment="0" applyProtection="0"/>
    <xf numFmtId="0" fontId="14" fillId="0" borderId="0" applyNumberFormat="0" applyFill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25" fillId="21" borderId="2" applyNumberFormat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1" fillId="22" borderId="7" applyNumberFormat="0" applyFont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9" borderId="0" applyNumberFormat="0" applyBorder="0" applyAlignment="0" applyProtection="0"/>
    <xf numFmtId="0" fontId="18" fillId="4" borderId="0" applyNumberFormat="0" applyBorder="0" applyAlignment="0" applyProtection="0"/>
    <xf numFmtId="0" fontId="22" fillId="20" borderId="8" applyNumberFormat="0" applyAlignment="0" applyProtection="0"/>
    <xf numFmtId="0" fontId="27" fillId="0" borderId="0" applyNumberFormat="0" applyFill="0" applyBorder="0" applyAlignment="0" applyProtection="0"/>
    <xf numFmtId="0" fontId="29" fillId="0" borderId="0"/>
    <xf numFmtId="0" fontId="1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2" fillId="0" borderId="9" applyNumberFormat="0" applyFill="0" applyAlignment="0" applyProtection="0"/>
    <xf numFmtId="0" fontId="19" fillId="3" borderId="0" applyNumberFormat="0" applyBorder="0" applyAlignment="0" applyProtection="0"/>
    <xf numFmtId="0" fontId="20" fillId="23" borderId="0" applyNumberFormat="0" applyBorder="0" applyAlignment="0" applyProtection="0"/>
    <xf numFmtId="0" fontId="23" fillId="20" borderId="1" applyNumberFormat="0" applyAlignment="0" applyProtection="0"/>
  </cellStyleXfs>
  <cellXfs count="297">
    <xf numFmtId="0" fontId="0" fillId="0" borderId="0" xfId="0"/>
    <xf numFmtId="20" fontId="0" fillId="0" borderId="0" xfId="0" applyNumberFormat="1"/>
    <xf numFmtId="0" fontId="8" fillId="0" borderId="0" xfId="0" applyFont="1" applyAlignment="1">
      <alignment vertical="center"/>
    </xf>
    <xf numFmtId="164" fontId="8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164" fontId="9" fillId="0" borderId="10" xfId="0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3" fontId="8" fillId="0" borderId="11" xfId="40" applyNumberFormat="1" applyFont="1" applyFill="1" applyBorder="1" applyAlignment="1">
      <alignment horizontal="center" vertical="center"/>
    </xf>
    <xf numFmtId="0" fontId="8" fillId="0" borderId="12" xfId="40" applyFont="1" applyFill="1" applyBorder="1" applyAlignment="1">
      <alignment horizontal="left" vertical="center" wrapText="1"/>
    </xf>
    <xf numFmtId="0" fontId="8" fillId="0" borderId="13" xfId="0" applyFont="1" applyBorder="1" applyAlignment="1">
      <alignment horizontal="right" vertical="center"/>
    </xf>
    <xf numFmtId="3" fontId="8" fillId="0" borderId="14" xfId="0" applyNumberFormat="1" applyFont="1" applyBorder="1" applyAlignment="1">
      <alignment vertical="center"/>
    </xf>
    <xf numFmtId="3" fontId="8" fillId="0" borderId="13" xfId="0" applyNumberFormat="1" applyFont="1" applyBorder="1" applyAlignment="1">
      <alignment vertical="center"/>
    </xf>
    <xf numFmtId="3" fontId="8" fillId="0" borderId="0" xfId="40" applyNumberFormat="1" applyFont="1" applyFill="1" applyBorder="1" applyAlignment="1">
      <alignment horizontal="center" vertical="center"/>
    </xf>
    <xf numFmtId="0" fontId="8" fillId="0" borderId="0" xfId="40" applyFont="1" applyFill="1" applyBorder="1" applyAlignment="1">
      <alignment horizontal="left" vertical="center" wrapText="1"/>
    </xf>
    <xf numFmtId="3" fontId="11" fillId="0" borderId="0" xfId="40" applyNumberFormat="1" applyFont="1" applyFill="1" applyBorder="1" applyAlignment="1">
      <alignment horizontal="center" vertical="center"/>
    </xf>
    <xf numFmtId="0" fontId="0" fillId="0" borderId="13" xfId="0" applyBorder="1"/>
    <xf numFmtId="0" fontId="9" fillId="24" borderId="15" xfId="0" applyFont="1" applyFill="1" applyBorder="1" applyAlignment="1">
      <alignment horizontal="center" vertical="center"/>
    </xf>
    <xf numFmtId="0" fontId="9" fillId="24" borderId="16" xfId="0" applyFont="1" applyFill="1" applyBorder="1" applyAlignment="1">
      <alignment horizontal="center" vertical="center"/>
    </xf>
    <xf numFmtId="164" fontId="9" fillId="24" borderId="16" xfId="0" applyNumberFormat="1" applyFont="1" applyFill="1" applyBorder="1" applyAlignment="1">
      <alignment horizontal="center" vertical="center"/>
    </xf>
    <xf numFmtId="0" fontId="9" fillId="24" borderId="16" xfId="0" applyFont="1" applyFill="1" applyBorder="1" applyAlignment="1">
      <alignment horizontal="center" vertical="center" wrapText="1"/>
    </xf>
    <xf numFmtId="0" fontId="9" fillId="24" borderId="1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25" borderId="18" xfId="40" applyFont="1" applyFill="1" applyBorder="1" applyAlignment="1">
      <alignment horizontal="center" vertical="center"/>
    </xf>
    <xf numFmtId="0" fontId="9" fillId="25" borderId="10" xfId="40" applyFont="1" applyFill="1" applyBorder="1" applyAlignment="1">
      <alignment horizontal="left" vertical="center" wrapText="1"/>
    </xf>
    <xf numFmtId="164" fontId="8" fillId="25" borderId="10" xfId="0" applyNumberFormat="1" applyFont="1" applyFill="1" applyBorder="1" applyAlignment="1">
      <alignment vertical="center"/>
    </xf>
    <xf numFmtId="0" fontId="8" fillId="25" borderId="10" xfId="0" applyFont="1" applyFill="1" applyBorder="1" applyAlignment="1">
      <alignment horizontal="right" vertical="center"/>
    </xf>
    <xf numFmtId="3" fontId="8" fillId="25" borderId="10" xfId="0" applyNumberFormat="1" applyFont="1" applyFill="1" applyBorder="1" applyAlignment="1">
      <alignment vertical="center"/>
    </xf>
    <xf numFmtId="3" fontId="8" fillId="25" borderId="19" xfId="0" applyNumberFormat="1" applyFont="1" applyFill="1" applyBorder="1" applyAlignment="1">
      <alignment vertical="center"/>
    </xf>
    <xf numFmtId="0" fontId="8" fillId="0" borderId="20" xfId="40" applyFont="1" applyFill="1" applyBorder="1" applyAlignment="1">
      <alignment horizontal="left" vertical="center" wrapText="1"/>
    </xf>
    <xf numFmtId="164" fontId="8" fillId="0" borderId="20" xfId="0" applyNumberFormat="1" applyFont="1" applyBorder="1" applyAlignment="1">
      <alignment vertical="center"/>
    </xf>
    <xf numFmtId="0" fontId="8" fillId="0" borderId="20" xfId="0" applyFont="1" applyBorder="1" applyAlignment="1">
      <alignment horizontal="right" vertical="center"/>
    </xf>
    <xf numFmtId="3" fontId="8" fillId="0" borderId="21" xfId="0" applyNumberFormat="1" applyFont="1" applyBorder="1" applyAlignment="1">
      <alignment vertical="center"/>
    </xf>
    <xf numFmtId="164" fontId="8" fillId="0" borderId="12" xfId="0" applyNumberFormat="1" applyFont="1" applyBorder="1" applyAlignment="1">
      <alignment vertical="center"/>
    </xf>
    <xf numFmtId="0" fontId="8" fillId="0" borderId="12" xfId="0" applyFont="1" applyBorder="1" applyAlignment="1">
      <alignment horizontal="right" vertical="center"/>
    </xf>
    <xf numFmtId="3" fontId="8" fillId="0" borderId="22" xfId="0" applyNumberFormat="1" applyFont="1" applyBorder="1" applyAlignment="1">
      <alignment vertical="center"/>
    </xf>
    <xf numFmtId="164" fontId="9" fillId="26" borderId="23" xfId="0" applyNumberFormat="1" applyFont="1" applyFill="1" applyBorder="1" applyAlignment="1">
      <alignment vertical="center"/>
    </xf>
    <xf numFmtId="0" fontId="9" fillId="26" borderId="24" xfId="0" applyFont="1" applyFill="1" applyBorder="1" applyAlignment="1">
      <alignment vertical="center"/>
    </xf>
    <xf numFmtId="3" fontId="9" fillId="26" borderId="24" xfId="0" applyNumberFormat="1" applyFont="1" applyFill="1" applyBorder="1" applyAlignment="1">
      <alignment vertical="center"/>
    </xf>
    <xf numFmtId="3" fontId="9" fillId="26" borderId="25" xfId="0" applyNumberFormat="1" applyFont="1" applyFill="1" applyBorder="1" applyAlignment="1">
      <alignment vertical="center"/>
    </xf>
    <xf numFmtId="0" fontId="9" fillId="25" borderId="26" xfId="40" applyFont="1" applyFill="1" applyBorder="1" applyAlignment="1">
      <alignment horizontal="left" vertical="center" wrapText="1"/>
    </xf>
    <xf numFmtId="0" fontId="8" fillId="25" borderId="26" xfId="0" applyFont="1" applyFill="1" applyBorder="1" applyAlignment="1">
      <alignment horizontal="right" vertical="center"/>
    </xf>
    <xf numFmtId="3" fontId="8" fillId="25" borderId="26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9" fillId="26" borderId="27" xfId="0" applyFont="1" applyFill="1" applyBorder="1" applyAlignment="1">
      <alignment vertical="center"/>
    </xf>
    <xf numFmtId="3" fontId="8" fillId="0" borderId="12" xfId="0" applyNumberFormat="1" applyFont="1" applyBorder="1" applyAlignment="1">
      <alignment horizontal="right" vertical="center"/>
    </xf>
    <xf numFmtId="0" fontId="9" fillId="26" borderId="28" xfId="0" applyFont="1" applyFill="1" applyBorder="1" applyAlignment="1">
      <alignment vertical="center"/>
    </xf>
    <xf numFmtId="164" fontId="8" fillId="26" borderId="29" xfId="0" applyNumberFormat="1" applyFont="1" applyFill="1" applyBorder="1" applyAlignment="1">
      <alignment vertical="center"/>
    </xf>
    <xf numFmtId="0" fontId="8" fillId="26" borderId="30" xfId="0" applyFont="1" applyFill="1" applyBorder="1" applyAlignment="1">
      <alignment vertical="center"/>
    </xf>
    <xf numFmtId="3" fontId="8" fillId="26" borderId="30" xfId="0" applyNumberFormat="1" applyFont="1" applyFill="1" applyBorder="1" applyAlignment="1">
      <alignment vertical="center"/>
    </xf>
    <xf numFmtId="3" fontId="8" fillId="26" borderId="31" xfId="0" applyNumberFormat="1" applyFont="1" applyFill="1" applyBorder="1" applyAlignment="1">
      <alignment vertical="center"/>
    </xf>
    <xf numFmtId="164" fontId="9" fillId="26" borderId="18" xfId="0" applyNumberFormat="1" applyFont="1" applyFill="1" applyBorder="1" applyAlignment="1">
      <alignment vertical="center"/>
    </xf>
    <xf numFmtId="0" fontId="9" fillId="26" borderId="10" xfId="0" applyFont="1" applyFill="1" applyBorder="1" applyAlignment="1">
      <alignment vertical="center"/>
    </xf>
    <xf numFmtId="3" fontId="9" fillId="26" borderId="10" xfId="0" applyNumberFormat="1" applyFont="1" applyFill="1" applyBorder="1" applyAlignment="1">
      <alignment vertical="center"/>
    </xf>
    <xf numFmtId="3" fontId="9" fillId="26" borderId="19" xfId="0" applyNumberFormat="1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vertical="center"/>
    </xf>
    <xf numFmtId="3" fontId="8" fillId="0" borderId="13" xfId="0" applyNumberFormat="1" applyFont="1" applyFill="1" applyBorder="1" applyAlignment="1">
      <alignment vertical="center"/>
    </xf>
    <xf numFmtId="49" fontId="8" fillId="0" borderId="13" xfId="39" applyNumberFormat="1" applyFont="1" applyFill="1" applyBorder="1" applyAlignment="1" applyProtection="1">
      <alignment horizontal="center" vertical="center"/>
      <protection hidden="1"/>
    </xf>
    <xf numFmtId="0" fontId="8" fillId="0" borderId="13" xfId="39" applyFont="1" applyFill="1" applyBorder="1" applyAlignment="1" applyProtection="1">
      <alignment vertical="center" wrapText="1"/>
      <protection hidden="1"/>
    </xf>
    <xf numFmtId="0" fontId="0" fillId="0" borderId="18" xfId="0" applyBorder="1"/>
    <xf numFmtId="0" fontId="2" fillId="0" borderId="32" xfId="0" applyFont="1" applyBorder="1"/>
    <xf numFmtId="0" fontId="0" fillId="0" borderId="13" xfId="0" applyBorder="1" applyAlignment="1">
      <alignment horizontal="center"/>
    </xf>
    <xf numFmtId="165" fontId="0" fillId="0" borderId="13" xfId="0" applyNumberFormat="1" applyBorder="1"/>
    <xf numFmtId="2" fontId="0" fillId="0" borderId="13" xfId="0" applyNumberFormat="1" applyBorder="1"/>
    <xf numFmtId="0" fontId="0" fillId="0" borderId="33" xfId="0" applyBorder="1"/>
    <xf numFmtId="0" fontId="0" fillId="0" borderId="33" xfId="0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34" xfId="0" applyBorder="1" applyAlignment="1">
      <alignment horizontal="center"/>
    </xf>
    <xf numFmtId="0" fontId="3" fillId="0" borderId="34" xfId="0" applyFont="1" applyBorder="1"/>
    <xf numFmtId="0" fontId="3" fillId="0" borderId="35" xfId="0" applyFont="1" applyBorder="1"/>
    <xf numFmtId="0" fontId="0" fillId="0" borderId="14" xfId="0" applyBorder="1"/>
    <xf numFmtId="0" fontId="3" fillId="0" borderId="11" xfId="0" applyFont="1" applyBorder="1"/>
    <xf numFmtId="0" fontId="0" fillId="0" borderId="22" xfId="0" applyBorder="1"/>
    <xf numFmtId="0" fontId="0" fillId="0" borderId="34" xfId="0" applyBorder="1"/>
    <xf numFmtId="165" fontId="0" fillId="0" borderId="34" xfId="0" applyNumberFormat="1" applyBorder="1"/>
    <xf numFmtId="0" fontId="0" fillId="0" borderId="36" xfId="0" applyBorder="1" applyAlignment="1">
      <alignment horizontal="center"/>
    </xf>
    <xf numFmtId="0" fontId="0" fillId="0" borderId="21" xfId="0" applyBorder="1" applyAlignment="1">
      <alignment horizontal="center"/>
    </xf>
    <xf numFmtId="165" fontId="0" fillId="0" borderId="35" xfId="0" applyNumberFormat="1" applyBorder="1"/>
    <xf numFmtId="0" fontId="0" fillId="0" borderId="14" xfId="0" applyBorder="1" applyAlignment="1">
      <alignment horizontal="center"/>
    </xf>
    <xf numFmtId="0" fontId="0" fillId="0" borderId="22" xfId="0" applyBorder="1" applyAlignment="1">
      <alignment horizontal="center"/>
    </xf>
    <xf numFmtId="2" fontId="0" fillId="0" borderId="35" xfId="0" applyNumberFormat="1" applyBorder="1"/>
    <xf numFmtId="2" fontId="0" fillId="0" borderId="11" xfId="0" applyNumberFormat="1" applyBorder="1"/>
    <xf numFmtId="2" fontId="0" fillId="0" borderId="34" xfId="0" applyNumberFormat="1" applyBorder="1"/>
    <xf numFmtId="165" fontId="0" fillId="0" borderId="11" xfId="0" applyNumberFormat="1" applyBorder="1"/>
    <xf numFmtId="49" fontId="9" fillId="25" borderId="37" xfId="40" applyNumberFormat="1" applyFont="1" applyFill="1" applyBorder="1" applyAlignment="1">
      <alignment horizontal="center" vertical="center"/>
    </xf>
    <xf numFmtId="3" fontId="8" fillId="0" borderId="20" xfId="0" applyNumberFormat="1" applyFont="1" applyFill="1" applyBorder="1" applyAlignment="1">
      <alignment vertical="center"/>
    </xf>
    <xf numFmtId="3" fontId="8" fillId="0" borderId="12" xfId="0" applyNumberFormat="1" applyFont="1" applyFill="1" applyBorder="1" applyAlignment="1">
      <alignment vertical="center"/>
    </xf>
    <xf numFmtId="0" fontId="2" fillId="0" borderId="37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2" fontId="0" fillId="0" borderId="38" xfId="0" applyNumberFormat="1" applyBorder="1"/>
    <xf numFmtId="1" fontId="0" fillId="0" borderId="0" xfId="0" applyNumberFormat="1"/>
    <xf numFmtId="1" fontId="0" fillId="0" borderId="24" xfId="0" applyNumberFormat="1" applyBorder="1" applyAlignment="1">
      <alignment horizontal="center"/>
    </xf>
    <xf numFmtId="1" fontId="0" fillId="0" borderId="38" xfId="0" applyNumberFormat="1" applyBorder="1"/>
    <xf numFmtId="0" fontId="2" fillId="0" borderId="38" xfId="0" applyFont="1" applyBorder="1"/>
    <xf numFmtId="0" fontId="9" fillId="0" borderId="0" xfId="0" applyFont="1" applyBorder="1" applyAlignment="1">
      <alignment horizontal="center"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42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38" xfId="0" applyBorder="1" applyAlignment="1">
      <alignment horizontal="center"/>
    </xf>
    <xf numFmtId="0" fontId="2" fillId="0" borderId="2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27" borderId="45" xfId="0" applyFont="1" applyFill="1" applyBorder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0" fillId="0" borderId="13" xfId="0" applyFill="1" applyBorder="1" applyAlignment="1">
      <alignment horizontal="center"/>
    </xf>
    <xf numFmtId="0" fontId="0" fillId="0" borderId="0" xfId="0" applyFill="1"/>
    <xf numFmtId="2" fontId="0" fillId="0" borderId="35" xfId="0" applyNumberFormat="1" applyFill="1" applyBorder="1"/>
    <xf numFmtId="2" fontId="0" fillId="0" borderId="11" xfId="0" applyNumberFormat="1" applyFill="1" applyBorder="1"/>
    <xf numFmtId="0" fontId="0" fillId="0" borderId="36" xfId="0" applyFill="1" applyBorder="1" applyAlignment="1">
      <alignment horizontal="center"/>
    </xf>
    <xf numFmtId="0" fontId="9" fillId="25" borderId="41" xfId="0" applyFont="1" applyFill="1" applyBorder="1" applyAlignment="1">
      <alignment horizontal="center" vertical="center"/>
    </xf>
    <xf numFmtId="0" fontId="9" fillId="25" borderId="0" xfId="0" applyFont="1" applyFill="1" applyBorder="1" applyAlignment="1">
      <alignment horizontal="center" vertical="center"/>
    </xf>
    <xf numFmtId="0" fontId="9" fillId="25" borderId="42" xfId="0" applyFont="1" applyFill="1" applyBorder="1" applyAlignment="1">
      <alignment horizontal="center" vertical="center"/>
    </xf>
    <xf numFmtId="0" fontId="9" fillId="25" borderId="0" xfId="0" applyFont="1" applyFill="1" applyAlignment="1">
      <alignment horizontal="center" vertical="center"/>
    </xf>
    <xf numFmtId="0" fontId="8" fillId="25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49" fontId="8" fillId="0" borderId="46" xfId="39" applyNumberFormat="1" applyFont="1" applyFill="1" applyBorder="1" applyAlignment="1" applyProtection="1">
      <alignment horizontal="center" vertical="center"/>
      <protection hidden="1"/>
    </xf>
    <xf numFmtId="0" fontId="8" fillId="0" borderId="46" xfId="39" applyFont="1" applyFill="1" applyBorder="1" applyAlignment="1" applyProtection="1">
      <alignment vertical="center" wrapText="1"/>
      <protection hidden="1"/>
    </xf>
    <xf numFmtId="0" fontId="8" fillId="0" borderId="46" xfId="0" applyFont="1" applyBorder="1" applyAlignment="1">
      <alignment horizontal="right" vertical="center"/>
    </xf>
    <xf numFmtId="3" fontId="8" fillId="0" borderId="46" xfId="0" applyNumberFormat="1" applyFont="1" applyBorder="1" applyAlignment="1">
      <alignment horizontal="right" vertical="center"/>
    </xf>
    <xf numFmtId="3" fontId="8" fillId="0" borderId="47" xfId="0" applyNumberFormat="1" applyFont="1" applyBorder="1" applyAlignment="1">
      <alignment vertical="center"/>
    </xf>
    <xf numFmtId="49" fontId="9" fillId="25" borderId="18" xfId="40" applyNumberFormat="1" applyFont="1" applyFill="1" applyBorder="1" applyAlignment="1">
      <alignment horizontal="center" vertical="center"/>
    </xf>
    <xf numFmtId="0" fontId="8" fillId="0" borderId="48" xfId="0" applyFont="1" applyFill="1" applyBorder="1" applyAlignment="1">
      <alignment horizontal="right" vertical="center"/>
    </xf>
    <xf numFmtId="3" fontId="8" fillId="0" borderId="48" xfId="0" applyNumberFormat="1" applyFont="1" applyFill="1" applyBorder="1" applyAlignment="1">
      <alignment vertical="center"/>
    </xf>
    <xf numFmtId="3" fontId="8" fillId="0" borderId="49" xfId="0" applyNumberFormat="1" applyFont="1" applyBorder="1" applyAlignment="1">
      <alignment vertical="center"/>
    </xf>
    <xf numFmtId="0" fontId="8" fillId="0" borderId="46" xfId="0" applyFont="1" applyFill="1" applyBorder="1" applyAlignment="1">
      <alignment horizontal="right" vertical="center"/>
    </xf>
    <xf numFmtId="3" fontId="8" fillId="0" borderId="46" xfId="0" applyNumberFormat="1" applyFont="1" applyFill="1" applyBorder="1" applyAlignment="1">
      <alignment vertical="center"/>
    </xf>
    <xf numFmtId="0" fontId="8" fillId="0" borderId="50" xfId="0" applyFont="1" applyFill="1" applyBorder="1" applyAlignment="1">
      <alignment horizontal="right" vertical="center"/>
    </xf>
    <xf numFmtId="3" fontId="8" fillId="0" borderId="50" xfId="0" applyNumberFormat="1" applyFont="1" applyFill="1" applyBorder="1" applyAlignment="1">
      <alignment vertical="center"/>
    </xf>
    <xf numFmtId="164" fontId="8" fillId="0" borderId="50" xfId="0" applyNumberFormat="1" applyFont="1" applyFill="1" applyBorder="1" applyAlignment="1">
      <alignment vertical="center"/>
    </xf>
    <xf numFmtId="164" fontId="8" fillId="27" borderId="19" xfId="0" applyNumberFormat="1" applyFont="1" applyFill="1" applyBorder="1" applyAlignment="1">
      <alignment vertical="center"/>
    </xf>
    <xf numFmtId="165" fontId="8" fillId="0" borderId="0" xfId="0" applyNumberFormat="1" applyFont="1" applyAlignment="1">
      <alignment horizontal="right" vertical="center"/>
    </xf>
    <xf numFmtId="165" fontId="8" fillId="0" borderId="0" xfId="0" applyNumberFormat="1" applyFont="1" applyFill="1" applyAlignment="1">
      <alignment horizontal="right" vertical="center"/>
    </xf>
    <xf numFmtId="165" fontId="8" fillId="0" borderId="41" xfId="0" applyNumberFormat="1" applyFont="1" applyBorder="1" applyAlignment="1">
      <alignment horizontal="right" vertical="center"/>
    </xf>
    <xf numFmtId="165" fontId="8" fillId="0" borderId="42" xfId="0" applyNumberFormat="1" applyFont="1" applyBorder="1" applyAlignment="1">
      <alignment horizontal="right" vertical="center"/>
    </xf>
    <xf numFmtId="165" fontId="8" fillId="0" borderId="0" xfId="0" applyNumberFormat="1" applyFont="1" applyBorder="1" applyAlignment="1">
      <alignment horizontal="right" vertical="center"/>
    </xf>
    <xf numFmtId="165" fontId="8" fillId="25" borderId="0" xfId="0" applyNumberFormat="1" applyFont="1" applyFill="1" applyAlignment="1">
      <alignment horizontal="right" vertical="center"/>
    </xf>
    <xf numFmtId="165" fontId="8" fillId="25" borderId="41" xfId="0" applyNumberFormat="1" applyFont="1" applyFill="1" applyBorder="1" applyAlignment="1">
      <alignment horizontal="right" vertical="center"/>
    </xf>
    <xf numFmtId="165" fontId="8" fillId="25" borderId="42" xfId="0" applyNumberFormat="1" applyFont="1" applyFill="1" applyBorder="1" applyAlignment="1">
      <alignment horizontal="right" vertical="center"/>
    </xf>
    <xf numFmtId="165" fontId="8" fillId="25" borderId="0" xfId="0" applyNumberFormat="1" applyFont="1" applyFill="1" applyBorder="1" applyAlignment="1">
      <alignment horizontal="right" vertical="center"/>
    </xf>
    <xf numFmtId="165" fontId="30" fillId="0" borderId="35" xfId="0" applyNumberFormat="1" applyFont="1" applyFill="1" applyBorder="1" applyAlignment="1">
      <alignment horizontal="right"/>
    </xf>
    <xf numFmtId="165" fontId="8" fillId="0" borderId="20" xfId="0" applyNumberFormat="1" applyFont="1" applyBorder="1" applyAlignment="1">
      <alignment horizontal="right" vertical="center"/>
    </xf>
    <xf numFmtId="165" fontId="8" fillId="0" borderId="46" xfId="0" applyNumberFormat="1" applyFont="1" applyBorder="1" applyAlignment="1">
      <alignment horizontal="right" vertical="center"/>
    </xf>
    <xf numFmtId="165" fontId="8" fillId="0" borderId="13" xfId="0" applyNumberFormat="1" applyFont="1" applyBorder="1" applyAlignment="1">
      <alignment horizontal="right" vertical="center"/>
    </xf>
    <xf numFmtId="165" fontId="8" fillId="0" borderId="48" xfId="0" applyNumberFormat="1" applyFont="1" applyFill="1" applyBorder="1" applyAlignment="1">
      <alignment horizontal="right" vertical="center"/>
    </xf>
    <xf numFmtId="165" fontId="8" fillId="0" borderId="48" xfId="0" applyNumberFormat="1" applyFont="1" applyBorder="1" applyAlignment="1">
      <alignment horizontal="right" vertical="center"/>
    </xf>
    <xf numFmtId="0" fontId="8" fillId="0" borderId="48" xfId="0" applyFont="1" applyBorder="1" applyAlignment="1">
      <alignment horizontal="right" vertical="center"/>
    </xf>
    <xf numFmtId="3" fontId="8" fillId="0" borderId="48" xfId="0" applyNumberFormat="1" applyFont="1" applyBorder="1" applyAlignment="1">
      <alignment horizontal="right" vertical="center"/>
    </xf>
    <xf numFmtId="0" fontId="8" fillId="0" borderId="28" xfId="0" applyFont="1" applyBorder="1" applyAlignment="1">
      <alignment vertical="center"/>
    </xf>
    <xf numFmtId="164" fontId="9" fillId="24" borderId="51" xfId="0" applyNumberFormat="1" applyFont="1" applyFill="1" applyBorder="1" applyAlignment="1">
      <alignment horizontal="center" vertical="center"/>
    </xf>
    <xf numFmtId="164" fontId="8" fillId="0" borderId="43" xfId="0" applyNumberFormat="1" applyFont="1" applyFill="1" applyBorder="1" applyAlignment="1">
      <alignment vertical="center"/>
    </xf>
    <xf numFmtId="164" fontId="8" fillId="0" borderId="0" xfId="0" applyNumberFormat="1" applyFont="1" applyBorder="1" applyAlignment="1">
      <alignment vertical="center"/>
    </xf>
    <xf numFmtId="164" fontId="8" fillId="25" borderId="28" xfId="0" applyNumberFormat="1" applyFont="1" applyFill="1" applyBorder="1" applyAlignment="1">
      <alignment vertical="center"/>
    </xf>
    <xf numFmtId="164" fontId="8" fillId="27" borderId="18" xfId="0" applyNumberFormat="1" applyFont="1" applyFill="1" applyBorder="1" applyAlignment="1">
      <alignment vertical="center"/>
    </xf>
    <xf numFmtId="0" fontId="8" fillId="27" borderId="19" xfId="0" applyFont="1" applyFill="1" applyBorder="1" applyAlignment="1">
      <alignment vertical="center"/>
    </xf>
    <xf numFmtId="164" fontId="9" fillId="26" borderId="43" xfId="0" applyNumberFormat="1" applyFont="1" applyFill="1" applyBorder="1" applyAlignment="1">
      <alignment vertical="center"/>
    </xf>
    <xf numFmtId="165" fontId="8" fillId="0" borderId="46" xfId="0" applyNumberFormat="1" applyFont="1" applyFill="1" applyBorder="1" applyAlignment="1">
      <alignment horizontal="right" vertical="center"/>
    </xf>
    <xf numFmtId="164" fontId="9" fillId="26" borderId="37" xfId="0" applyNumberFormat="1" applyFont="1" applyFill="1" applyBorder="1" applyAlignment="1">
      <alignment vertical="center"/>
    </xf>
    <xf numFmtId="0" fontId="9" fillId="26" borderId="26" xfId="0" applyFont="1" applyFill="1" applyBorder="1" applyAlignment="1">
      <alignment vertical="center"/>
    </xf>
    <xf numFmtId="3" fontId="9" fillId="26" borderId="26" xfId="0" applyNumberFormat="1" applyFont="1" applyFill="1" applyBorder="1" applyAlignment="1">
      <alignment vertical="center"/>
    </xf>
    <xf numFmtId="3" fontId="9" fillId="26" borderId="52" xfId="0" applyNumberFormat="1" applyFont="1" applyFill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33" xfId="39" applyFont="1" applyFill="1" applyBorder="1" applyAlignment="1" applyProtection="1">
      <alignment vertical="center" wrapText="1"/>
      <protection hidden="1"/>
    </xf>
    <xf numFmtId="0" fontId="8" fillId="0" borderId="34" xfId="0" applyFont="1" applyBorder="1" applyAlignment="1">
      <alignment horizontal="right" vertical="center"/>
    </xf>
    <xf numFmtId="0" fontId="8" fillId="0" borderId="53" xfId="0" applyFont="1" applyBorder="1" applyAlignment="1">
      <alignment horizontal="right" vertical="center"/>
    </xf>
    <xf numFmtId="164" fontId="8" fillId="25" borderId="26" xfId="0" applyNumberFormat="1" applyFont="1" applyFill="1" applyBorder="1" applyAlignment="1">
      <alignment vertical="center"/>
    </xf>
    <xf numFmtId="165" fontId="8" fillId="0" borderId="12" xfId="0" applyNumberFormat="1" applyFont="1" applyBorder="1" applyAlignment="1">
      <alignment horizontal="right" vertical="center"/>
    </xf>
    <xf numFmtId="165" fontId="8" fillId="0" borderId="12" xfId="0" applyNumberFormat="1" applyFont="1" applyFill="1" applyBorder="1" applyAlignment="1">
      <alignment horizontal="right" vertical="center"/>
    </xf>
    <xf numFmtId="0" fontId="8" fillId="0" borderId="54" xfId="39" applyFont="1" applyFill="1" applyBorder="1" applyAlignment="1" applyProtection="1">
      <alignment vertical="center" wrapText="1"/>
      <protection hidden="1"/>
    </xf>
    <xf numFmtId="165" fontId="30" fillId="0" borderId="50" xfId="0" applyNumberFormat="1" applyFont="1" applyFill="1" applyBorder="1" applyAlignment="1">
      <alignment horizontal="right"/>
    </xf>
    <xf numFmtId="164" fontId="8" fillId="27" borderId="10" xfId="0" applyNumberFormat="1" applyFont="1" applyFill="1" applyBorder="1" applyAlignment="1">
      <alignment vertical="center"/>
    </xf>
    <xf numFmtId="0" fontId="8" fillId="27" borderId="10" xfId="0" applyFont="1" applyFill="1" applyBorder="1" applyAlignment="1">
      <alignment vertical="center"/>
    </xf>
    <xf numFmtId="165" fontId="8" fillId="0" borderId="16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7" fillId="27" borderId="55" xfId="0" applyFont="1" applyFill="1" applyBorder="1" applyAlignment="1">
      <alignment vertical="center"/>
    </xf>
    <xf numFmtId="165" fontId="8" fillId="0" borderId="50" xfId="0" applyNumberFormat="1" applyFont="1" applyBorder="1" applyAlignment="1">
      <alignment horizontal="right" vertical="center"/>
    </xf>
    <xf numFmtId="0" fontId="31" fillId="0" borderId="13" xfId="0" applyFont="1" applyBorder="1" applyAlignment="1">
      <alignment horizontal="center"/>
    </xf>
    <xf numFmtId="0" fontId="31" fillId="0" borderId="13" xfId="0" applyFont="1" applyBorder="1"/>
    <xf numFmtId="0" fontId="31" fillId="0" borderId="36" xfId="0" applyFont="1" applyBorder="1" applyAlignment="1">
      <alignment horizontal="center"/>
    </xf>
    <xf numFmtId="0" fontId="31" fillId="0" borderId="20" xfId="0" applyFont="1" applyBorder="1" applyAlignment="1">
      <alignment horizontal="center"/>
    </xf>
    <xf numFmtId="0" fontId="31" fillId="0" borderId="35" xfId="0" applyFont="1" applyBorder="1" applyAlignment="1">
      <alignment horizontal="center"/>
    </xf>
    <xf numFmtId="0" fontId="32" fillId="0" borderId="11" xfId="0" applyFont="1" applyBorder="1" applyAlignment="1">
      <alignment horizontal="center"/>
    </xf>
    <xf numFmtId="0" fontId="33" fillId="0" borderId="12" xfId="0" applyFont="1" applyBorder="1"/>
    <xf numFmtId="0" fontId="9" fillId="0" borderId="0" xfId="0" applyFont="1" applyFill="1" applyBorder="1" applyAlignment="1">
      <alignment vertical="center"/>
    </xf>
    <xf numFmtId="0" fontId="2" fillId="0" borderId="32" xfId="0" applyFont="1" applyFill="1" applyBorder="1"/>
    <xf numFmtId="0" fontId="2" fillId="0" borderId="37" xfId="0" applyFont="1" applyFill="1" applyBorder="1" applyAlignment="1">
      <alignment horizontal="center" vertical="center"/>
    </xf>
    <xf numFmtId="0" fontId="2" fillId="0" borderId="38" xfId="0" applyFont="1" applyFill="1" applyBorder="1"/>
    <xf numFmtId="0" fontId="7" fillId="0" borderId="0" xfId="0" applyFont="1" applyFill="1" applyAlignment="1">
      <alignment vertical="center"/>
    </xf>
    <xf numFmtId="0" fontId="9" fillId="26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49" fontId="8" fillId="28" borderId="13" xfId="39" applyNumberFormat="1" applyFont="1" applyFill="1" applyBorder="1" applyAlignment="1" applyProtection="1">
      <alignment horizontal="center" vertical="center"/>
      <protection hidden="1"/>
    </xf>
    <xf numFmtId="0" fontId="8" fillId="28" borderId="13" xfId="40" applyFont="1" applyFill="1" applyBorder="1" applyAlignment="1">
      <alignment horizontal="left" vertical="center" wrapText="1"/>
    </xf>
    <xf numFmtId="0" fontId="8" fillId="28" borderId="33" xfId="0" applyFont="1" applyFill="1" applyBorder="1" applyAlignment="1">
      <alignment horizontal="right" vertical="center"/>
    </xf>
    <xf numFmtId="0" fontId="9" fillId="28" borderId="41" xfId="0" applyFont="1" applyFill="1" applyBorder="1" applyAlignment="1">
      <alignment vertical="center"/>
    </xf>
    <xf numFmtId="0" fontId="9" fillId="28" borderId="0" xfId="0" applyFont="1" applyFill="1" applyBorder="1" applyAlignment="1">
      <alignment vertical="center"/>
    </xf>
    <xf numFmtId="0" fontId="9" fillId="28" borderId="42" xfId="0" applyFont="1" applyFill="1" applyBorder="1" applyAlignment="1">
      <alignment vertical="center"/>
    </xf>
    <xf numFmtId="0" fontId="9" fillId="28" borderId="0" xfId="0" applyFont="1" applyFill="1" applyBorder="1" applyAlignment="1">
      <alignment horizontal="center" vertical="center"/>
    </xf>
    <xf numFmtId="165" fontId="8" fillId="28" borderId="0" xfId="0" applyNumberFormat="1" applyFont="1" applyFill="1" applyAlignment="1">
      <alignment horizontal="right" vertical="center"/>
    </xf>
    <xf numFmtId="165" fontId="8" fillId="28" borderId="41" xfId="0" applyNumberFormat="1" applyFont="1" applyFill="1" applyBorder="1" applyAlignment="1">
      <alignment horizontal="right" vertical="center"/>
    </xf>
    <xf numFmtId="165" fontId="8" fillId="28" borderId="42" xfId="0" applyNumberFormat="1" applyFont="1" applyFill="1" applyBorder="1" applyAlignment="1">
      <alignment horizontal="right" vertical="center"/>
    </xf>
    <xf numFmtId="165" fontId="8" fillId="28" borderId="0" xfId="0" applyNumberFormat="1" applyFont="1" applyFill="1" applyBorder="1" applyAlignment="1">
      <alignment horizontal="right" vertical="center"/>
    </xf>
    <xf numFmtId="0" fontId="8" fillId="28" borderId="0" xfId="0" applyFont="1" applyFill="1" applyAlignment="1">
      <alignment vertical="center"/>
    </xf>
    <xf numFmtId="0" fontId="8" fillId="28" borderId="13" xfId="39" applyFont="1" applyFill="1" applyBorder="1" applyAlignment="1" applyProtection="1">
      <alignment vertical="center" wrapText="1"/>
      <protection hidden="1"/>
    </xf>
    <xf numFmtId="0" fontId="9" fillId="28" borderId="0" xfId="0" applyFont="1" applyFill="1" applyAlignment="1">
      <alignment horizontal="center" vertical="center"/>
    </xf>
    <xf numFmtId="3" fontId="8" fillId="25" borderId="52" xfId="0" applyNumberFormat="1" applyFont="1" applyFill="1" applyBorder="1" applyAlignment="1">
      <alignment vertical="center"/>
    </xf>
    <xf numFmtId="0" fontId="8" fillId="0" borderId="13" xfId="39" applyFont="1" applyFill="1" applyBorder="1" applyAlignment="1" applyProtection="1">
      <alignment horizontal="right" vertical="center"/>
      <protection hidden="1"/>
    </xf>
    <xf numFmtId="164" fontId="8" fillId="0" borderId="13" xfId="0" applyNumberFormat="1" applyFont="1" applyFill="1" applyBorder="1" applyAlignment="1">
      <alignment horizontal="right" vertical="center"/>
    </xf>
    <xf numFmtId="165" fontId="8" fillId="0" borderId="13" xfId="0" applyNumberFormat="1" applyFont="1" applyFill="1" applyBorder="1" applyAlignment="1">
      <alignment horizontal="right" vertical="center"/>
    </xf>
    <xf numFmtId="49" fontId="8" fillId="30" borderId="13" xfId="39" applyNumberFormat="1" applyFont="1" applyFill="1" applyBorder="1" applyAlignment="1" applyProtection="1">
      <alignment horizontal="center" vertical="center"/>
      <protection hidden="1"/>
    </xf>
    <xf numFmtId="0" fontId="8" fillId="30" borderId="20" xfId="40" applyFont="1" applyFill="1" applyBorder="1" applyAlignment="1">
      <alignment horizontal="left" vertical="center" wrapText="1"/>
    </xf>
    <xf numFmtId="0" fontId="8" fillId="30" borderId="39" xfId="0" applyFont="1" applyFill="1" applyBorder="1" applyAlignment="1">
      <alignment horizontal="right" vertical="center"/>
    </xf>
    <xf numFmtId="0" fontId="9" fillId="30" borderId="41" xfId="0" applyFont="1" applyFill="1" applyBorder="1" applyAlignment="1">
      <alignment vertical="center"/>
    </xf>
    <xf numFmtId="0" fontId="9" fillId="30" borderId="0" xfId="0" applyFont="1" applyFill="1" applyBorder="1" applyAlignment="1">
      <alignment vertical="center"/>
    </xf>
    <xf numFmtId="0" fontId="9" fillId="30" borderId="0" xfId="0" applyFont="1" applyFill="1" applyBorder="1" applyAlignment="1">
      <alignment horizontal="center" vertical="center"/>
    </xf>
    <xf numFmtId="0" fontId="8" fillId="30" borderId="0" xfId="0" applyFont="1" applyFill="1" applyAlignment="1">
      <alignment vertical="center"/>
    </xf>
    <xf numFmtId="3" fontId="8" fillId="30" borderId="11" xfId="40" applyNumberFormat="1" applyFont="1" applyFill="1" applyBorder="1" applyAlignment="1">
      <alignment horizontal="center" vertical="center"/>
    </xf>
    <xf numFmtId="0" fontId="8" fillId="30" borderId="12" xfId="40" applyFont="1" applyFill="1" applyBorder="1" applyAlignment="1">
      <alignment horizontal="left" vertical="center" wrapText="1"/>
    </xf>
    <xf numFmtId="0" fontId="8" fillId="30" borderId="40" xfId="0" applyFont="1" applyFill="1" applyBorder="1" applyAlignment="1">
      <alignment horizontal="right" vertical="center"/>
    </xf>
    <xf numFmtId="0" fontId="8" fillId="30" borderId="13" xfId="39" applyFont="1" applyFill="1" applyBorder="1" applyAlignment="1" applyProtection="1">
      <alignment vertical="center" wrapText="1"/>
      <protection hidden="1"/>
    </xf>
    <xf numFmtId="0" fontId="8" fillId="30" borderId="33" xfId="0" applyFont="1" applyFill="1" applyBorder="1" applyAlignment="1">
      <alignment horizontal="right" vertical="center"/>
    </xf>
    <xf numFmtId="165" fontId="8" fillId="30" borderId="0" xfId="0" applyNumberFormat="1" applyFont="1" applyFill="1" applyAlignment="1">
      <alignment horizontal="right" vertical="center"/>
    </xf>
    <xf numFmtId="165" fontId="8" fillId="30" borderId="41" xfId="0" applyNumberFormat="1" applyFont="1" applyFill="1" applyBorder="1" applyAlignment="1">
      <alignment horizontal="right" vertical="center"/>
    </xf>
    <xf numFmtId="165" fontId="8" fillId="30" borderId="42" xfId="0" applyNumberFormat="1" applyFont="1" applyFill="1" applyBorder="1" applyAlignment="1">
      <alignment horizontal="right" vertical="center"/>
    </xf>
    <xf numFmtId="165" fontId="8" fillId="30" borderId="0" xfId="0" applyNumberFormat="1" applyFont="1" applyFill="1" applyBorder="1" applyAlignment="1">
      <alignment horizontal="right" vertical="center"/>
    </xf>
    <xf numFmtId="0" fontId="6" fillId="30" borderId="0" xfId="0" applyFont="1" applyFill="1" applyAlignment="1">
      <alignment vertical="center"/>
    </xf>
    <xf numFmtId="0" fontId="9" fillId="30" borderId="41" xfId="0" applyFont="1" applyFill="1" applyBorder="1" applyAlignment="1">
      <alignment horizontal="center" vertical="center"/>
    </xf>
    <xf numFmtId="0" fontId="9" fillId="30" borderId="0" xfId="0" applyFont="1" applyFill="1" applyAlignment="1">
      <alignment horizontal="center" vertical="center"/>
    </xf>
    <xf numFmtId="165" fontId="30" fillId="30" borderId="35" xfId="0" applyNumberFormat="1" applyFont="1" applyFill="1" applyBorder="1" applyAlignment="1">
      <alignment horizontal="right"/>
    </xf>
    <xf numFmtId="165" fontId="30" fillId="30" borderId="11" xfId="0" applyNumberFormat="1" applyFont="1" applyFill="1" applyBorder="1" applyAlignment="1">
      <alignment horizontal="right"/>
    </xf>
    <xf numFmtId="0" fontId="9" fillId="30" borderId="43" xfId="0" applyFont="1" applyFill="1" applyBorder="1" applyAlignment="1">
      <alignment horizontal="center" vertical="center"/>
    </xf>
    <xf numFmtId="0" fontId="9" fillId="30" borderId="28" xfId="0" applyFont="1" applyFill="1" applyBorder="1" applyAlignment="1">
      <alignment horizontal="center" vertical="center"/>
    </xf>
    <xf numFmtId="165" fontId="8" fillId="30" borderId="43" xfId="0" applyNumberFormat="1" applyFont="1" applyFill="1" applyBorder="1" applyAlignment="1">
      <alignment horizontal="right" vertical="center"/>
    </xf>
    <xf numFmtId="165" fontId="8" fillId="30" borderId="44" xfId="0" applyNumberFormat="1" applyFont="1" applyFill="1" applyBorder="1" applyAlignment="1">
      <alignment horizontal="right" vertical="center"/>
    </xf>
    <xf numFmtId="0" fontId="7" fillId="30" borderId="0" xfId="0" applyFont="1" applyFill="1" applyAlignment="1">
      <alignment horizontal="left" vertical="center"/>
    </xf>
    <xf numFmtId="0" fontId="7" fillId="30" borderId="0" xfId="0" applyFont="1" applyFill="1" applyAlignment="1">
      <alignment vertical="center"/>
    </xf>
    <xf numFmtId="0" fontId="0" fillId="0" borderId="36" xfId="0" applyBorder="1" applyAlignment="1">
      <alignment horizontal="center"/>
    </xf>
    <xf numFmtId="0" fontId="0" fillId="0" borderId="21" xfId="0" applyBorder="1" applyAlignment="1">
      <alignment horizontal="center"/>
    </xf>
    <xf numFmtId="0" fontId="9" fillId="32" borderId="42" xfId="0" applyFont="1" applyFill="1" applyBorder="1" applyAlignment="1">
      <alignment vertical="center"/>
    </xf>
    <xf numFmtId="0" fontId="9" fillId="32" borderId="42" xfId="0" applyFont="1" applyFill="1" applyBorder="1" applyAlignment="1">
      <alignment horizontal="center" vertical="center"/>
    </xf>
    <xf numFmtId="0" fontId="9" fillId="32" borderId="41" xfId="0" applyFont="1" applyFill="1" applyBorder="1" applyAlignment="1">
      <alignment vertical="center"/>
    </xf>
    <xf numFmtId="0" fontId="9" fillId="32" borderId="44" xfId="0" applyFont="1" applyFill="1" applyBorder="1" applyAlignment="1">
      <alignment horizontal="center" vertical="center"/>
    </xf>
    <xf numFmtId="165" fontId="8" fillId="33" borderId="42" xfId="0" applyNumberFormat="1" applyFont="1" applyFill="1" applyBorder="1" applyAlignment="1">
      <alignment horizontal="right" vertical="center"/>
    </xf>
    <xf numFmtId="0" fontId="9" fillId="0" borderId="13" xfId="0" applyFont="1" applyFill="1" applyBorder="1" applyAlignment="1">
      <alignment horizontal="center" vertical="center"/>
    </xf>
    <xf numFmtId="0" fontId="8" fillId="30" borderId="13" xfId="0" applyFont="1" applyFill="1" applyBorder="1" applyAlignment="1">
      <alignment vertical="center"/>
    </xf>
    <xf numFmtId="0" fontId="6" fillId="30" borderId="13" xfId="0" applyFont="1" applyFill="1" applyBorder="1" applyAlignment="1">
      <alignment vertical="center"/>
    </xf>
    <xf numFmtId="0" fontId="9" fillId="30" borderId="13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vertical="center"/>
    </xf>
    <xf numFmtId="0" fontId="9" fillId="28" borderId="13" xfId="0" applyFont="1" applyFill="1" applyBorder="1" applyAlignment="1">
      <alignment horizontal="center" vertical="center"/>
    </xf>
    <xf numFmtId="0" fontId="8" fillId="28" borderId="13" xfId="0" applyFont="1" applyFill="1" applyBorder="1" applyAlignment="1">
      <alignment vertical="center"/>
    </xf>
    <xf numFmtId="0" fontId="31" fillId="34" borderId="13" xfId="0" applyFont="1" applyFill="1" applyBorder="1" applyAlignment="1">
      <alignment horizontal="center"/>
    </xf>
    <xf numFmtId="0" fontId="33" fillId="30" borderId="12" xfId="0" applyFont="1" applyFill="1" applyBorder="1" applyAlignment="1">
      <alignment horizontal="center"/>
    </xf>
    <xf numFmtId="0" fontId="3" fillId="0" borderId="0" xfId="0" applyFont="1" applyFill="1" applyBorder="1"/>
    <xf numFmtId="0" fontId="3" fillId="35" borderId="35" xfId="0" applyFont="1" applyFill="1" applyBorder="1"/>
    <xf numFmtId="0" fontId="3" fillId="34" borderId="35" xfId="0" applyFont="1" applyFill="1" applyBorder="1"/>
    <xf numFmtId="0" fontId="3" fillId="29" borderId="35" xfId="0" applyFont="1" applyFill="1" applyBorder="1"/>
    <xf numFmtId="0" fontId="0" fillId="29" borderId="13" xfId="0" applyFill="1" applyBorder="1"/>
    <xf numFmtId="165" fontId="0" fillId="29" borderId="35" xfId="0" applyNumberFormat="1" applyFill="1" applyBorder="1"/>
    <xf numFmtId="0" fontId="8" fillId="30" borderId="27" xfId="0" applyFont="1" applyFill="1" applyBorder="1" applyAlignment="1">
      <alignment horizontal="right" vertical="center"/>
    </xf>
    <xf numFmtId="49" fontId="8" fillId="30" borderId="13" xfId="39" applyNumberFormat="1" applyFont="1" applyFill="1" applyBorder="1" applyAlignment="1" applyProtection="1">
      <alignment vertical="center"/>
      <protection hidden="1"/>
    </xf>
    <xf numFmtId="0" fontId="8" fillId="30" borderId="13" xfId="39" applyFont="1" applyFill="1" applyBorder="1" applyAlignment="1" applyProtection="1">
      <alignment horizontal="center" vertical="center"/>
      <protection hidden="1"/>
    </xf>
    <xf numFmtId="164" fontId="8" fillId="30" borderId="13" xfId="39" applyNumberFormat="1" applyFont="1" applyFill="1" applyBorder="1" applyAlignment="1" applyProtection="1">
      <alignment horizontal="right" vertical="center"/>
      <protection hidden="1"/>
    </xf>
    <xf numFmtId="164" fontId="8" fillId="30" borderId="33" xfId="39" applyNumberFormat="1" applyFont="1" applyFill="1" applyBorder="1" applyAlignment="1" applyProtection="1">
      <alignment horizontal="right" vertical="center"/>
      <protection hidden="1"/>
    </xf>
    <xf numFmtId="0" fontId="8" fillId="30" borderId="13" xfId="0" applyFont="1" applyFill="1" applyBorder="1" applyAlignment="1">
      <alignment horizontal="center" vertical="center"/>
    </xf>
    <xf numFmtId="0" fontId="8" fillId="30" borderId="0" xfId="0" applyFont="1" applyFill="1" applyAlignment="1">
      <alignment horizontal="center" vertical="center"/>
    </xf>
    <xf numFmtId="0" fontId="9" fillId="36" borderId="41" xfId="0" applyFont="1" applyFill="1" applyBorder="1" applyAlignment="1">
      <alignment horizontal="center" vertical="center"/>
    </xf>
    <xf numFmtId="0" fontId="9" fillId="36" borderId="0" xfId="0" applyFont="1" applyFill="1" applyBorder="1" applyAlignment="1">
      <alignment horizontal="center" vertical="center"/>
    </xf>
    <xf numFmtId="0" fontId="9" fillId="36" borderId="41" xfId="0" applyFont="1" applyFill="1" applyBorder="1" applyAlignment="1">
      <alignment vertical="center"/>
    </xf>
    <xf numFmtId="0" fontId="9" fillId="36" borderId="0" xfId="0" applyFont="1" applyFill="1" applyBorder="1" applyAlignment="1">
      <alignment vertical="center"/>
    </xf>
    <xf numFmtId="0" fontId="9" fillId="36" borderId="42" xfId="0" applyFont="1" applyFill="1" applyBorder="1" applyAlignment="1">
      <alignment vertical="center"/>
    </xf>
    <xf numFmtId="0" fontId="9" fillId="36" borderId="42" xfId="0" applyFont="1" applyFill="1" applyBorder="1" applyAlignment="1">
      <alignment horizontal="center" vertical="center"/>
    </xf>
    <xf numFmtId="0" fontId="9" fillId="0" borderId="41" xfId="0" applyFont="1" applyFill="1" applyBorder="1" applyAlignment="1">
      <alignment vertical="center"/>
    </xf>
    <xf numFmtId="0" fontId="9" fillId="0" borderId="42" xfId="0" applyFont="1" applyFill="1" applyBorder="1" applyAlignment="1">
      <alignment vertical="center"/>
    </xf>
    <xf numFmtId="165" fontId="8" fillId="0" borderId="41" xfId="0" applyNumberFormat="1" applyFont="1" applyFill="1" applyBorder="1" applyAlignment="1">
      <alignment horizontal="right" vertical="center"/>
    </xf>
    <xf numFmtId="165" fontId="8" fillId="0" borderId="42" xfId="0" applyNumberFormat="1" applyFont="1" applyFill="1" applyBorder="1" applyAlignment="1">
      <alignment horizontal="right" vertical="center"/>
    </xf>
    <xf numFmtId="165" fontId="8" fillId="0" borderId="0" xfId="0" applyNumberFormat="1" applyFont="1" applyFill="1" applyBorder="1" applyAlignment="1">
      <alignment horizontal="right" vertical="center"/>
    </xf>
    <xf numFmtId="165" fontId="8" fillId="0" borderId="50" xfId="0" applyNumberFormat="1" applyFont="1" applyFill="1" applyBorder="1" applyAlignment="1">
      <alignment horizontal="right" vertical="center"/>
    </xf>
    <xf numFmtId="0" fontId="31" fillId="29" borderId="13" xfId="0" applyFont="1" applyFill="1" applyBorder="1" applyAlignment="1">
      <alignment horizontal="center"/>
    </xf>
    <xf numFmtId="164" fontId="8" fillId="0" borderId="46" xfId="0" applyNumberFormat="1" applyFont="1" applyFill="1" applyBorder="1" applyAlignment="1">
      <alignment vertical="center"/>
    </xf>
    <xf numFmtId="164" fontId="8" fillId="0" borderId="13" xfId="0" applyNumberFormat="1" applyFont="1" applyFill="1" applyBorder="1" applyAlignment="1">
      <alignment vertical="center"/>
    </xf>
    <xf numFmtId="164" fontId="8" fillId="0" borderId="12" xfId="0" applyNumberFormat="1" applyFont="1" applyFill="1" applyBorder="1" applyAlignment="1">
      <alignment vertical="center"/>
    </xf>
    <xf numFmtId="0" fontId="3" fillId="0" borderId="35" xfId="0" applyFont="1" applyFill="1" applyBorder="1"/>
    <xf numFmtId="0" fontId="0" fillId="31" borderId="0" xfId="0" applyFill="1"/>
    <xf numFmtId="0" fontId="8" fillId="30" borderId="41" xfId="0" applyFont="1" applyFill="1" applyBorder="1" applyAlignment="1">
      <alignment vertical="center"/>
    </xf>
    <xf numFmtId="0" fontId="8" fillId="30" borderId="0" xfId="0" applyFont="1" applyFill="1" applyBorder="1" applyAlignment="1">
      <alignment horizontal="center" vertical="center"/>
    </xf>
    <xf numFmtId="0" fontId="7" fillId="37" borderId="0" xfId="0" applyFont="1" applyFill="1" applyAlignment="1">
      <alignment horizontal="left" vertical="center"/>
    </xf>
    <xf numFmtId="0" fontId="8" fillId="37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0" fillId="0" borderId="36" xfId="0" applyBorder="1" applyAlignment="1">
      <alignment horizontal="center"/>
    </xf>
    <xf numFmtId="0" fontId="0" fillId="0" borderId="21" xfId="0" applyBorder="1" applyAlignment="1">
      <alignment horizontal="center"/>
    </xf>
    <xf numFmtId="0" fontId="2" fillId="0" borderId="41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</cellXfs>
  <cellStyles count="49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Excel Built-in Normal" xfId="26"/>
    <cellStyle name="Figyelmeztetés" xfId="27"/>
    <cellStyle name="Hivatkozott cella" xfId="28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10" xfId="39"/>
    <cellStyle name="Normál 2" xfId="40"/>
    <cellStyle name="Normál 2 2 2" xfId="41"/>
    <cellStyle name="Normál 3" xfId="42"/>
    <cellStyle name="Normál 5_jav-Költségbecslés_NYD-11-441_091102" xfId="43"/>
    <cellStyle name="Normál 8_jav-Költségbecslés_NYD-11-441_091102" xfId="44"/>
    <cellStyle name="Összesen" xfId="45"/>
    <cellStyle name="Rossz" xfId="46"/>
    <cellStyle name="Semleges" xfId="47"/>
    <cellStyle name="Számítás" xfId="48"/>
  </cellStyles>
  <dxfs count="1">
    <dxf>
      <fill>
        <patternFill patternType="lightGray">
          <bgColor indexed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D37"/>
  <sheetViews>
    <sheetView zoomScale="90" workbookViewId="0">
      <selection activeCell="A4" sqref="A4:A6"/>
    </sheetView>
  </sheetViews>
  <sheetFormatPr defaultRowHeight="15"/>
  <cols>
    <col min="2" max="2" width="4.7109375" customWidth="1"/>
    <col min="3" max="3" width="8.85546875" customWidth="1"/>
    <col min="4" max="4" width="5.28515625" customWidth="1"/>
    <col min="5" max="5" width="8.140625" customWidth="1"/>
    <col min="6" max="6" width="5.28515625" customWidth="1"/>
    <col min="7" max="7" width="9.28515625" customWidth="1"/>
    <col min="8" max="8" width="6.42578125" customWidth="1"/>
    <col min="9" max="9" width="8" customWidth="1"/>
    <col min="10" max="10" width="7.28515625" customWidth="1"/>
    <col min="11" max="11" width="7.85546875" customWidth="1"/>
    <col min="12" max="12" width="6.7109375" customWidth="1"/>
    <col min="13" max="13" width="8.28515625" customWidth="1"/>
    <col min="14" max="14" width="4.85546875" customWidth="1"/>
    <col min="15" max="16" width="8.140625" customWidth="1"/>
    <col min="17" max="17" width="7.85546875" style="92" customWidth="1"/>
    <col min="18" max="18" width="4.7109375" customWidth="1"/>
    <col min="19" max="19" width="7.140625" customWidth="1"/>
    <col min="20" max="20" width="4.7109375" customWidth="1"/>
    <col min="21" max="21" width="7.5703125" customWidth="1"/>
    <col min="22" max="22" width="4.85546875" customWidth="1"/>
    <col min="23" max="23" width="7.5703125" customWidth="1"/>
    <col min="24" max="24" width="4.85546875" customWidth="1"/>
    <col min="25" max="25" width="9.28515625" customWidth="1"/>
    <col min="26" max="26" width="5.28515625" customWidth="1"/>
    <col min="27" max="27" width="8.7109375" customWidth="1"/>
    <col min="28" max="28" width="5.28515625" customWidth="1"/>
  </cols>
  <sheetData>
    <row r="2" spans="1:30" ht="15.75" thickBot="1">
      <c r="O2" t="s">
        <v>46</v>
      </c>
      <c r="Q2" s="92" t="s">
        <v>3</v>
      </c>
    </row>
    <row r="3" spans="1:30" ht="15.75" thickBot="1">
      <c r="A3" s="61"/>
      <c r="B3" s="66" t="s">
        <v>2</v>
      </c>
      <c r="C3" s="288" t="s">
        <v>1</v>
      </c>
      <c r="D3" s="289"/>
      <c r="E3" s="69" t="s">
        <v>65</v>
      </c>
      <c r="F3" s="63" t="s">
        <v>3</v>
      </c>
      <c r="G3" s="63" t="s">
        <v>62</v>
      </c>
      <c r="H3" s="67" t="s">
        <v>46</v>
      </c>
      <c r="I3" s="77" t="s">
        <v>61</v>
      </c>
      <c r="J3" s="78" t="s">
        <v>3</v>
      </c>
      <c r="K3" s="69" t="s">
        <v>60</v>
      </c>
      <c r="L3" s="63" t="s">
        <v>46</v>
      </c>
      <c r="M3" s="63" t="s">
        <v>59</v>
      </c>
      <c r="N3" s="67" t="s">
        <v>46</v>
      </c>
      <c r="O3" s="77" t="s">
        <v>58</v>
      </c>
      <c r="P3" s="90"/>
      <c r="Q3" s="93"/>
      <c r="R3" s="78" t="s">
        <v>46</v>
      </c>
      <c r="S3" s="69" t="s">
        <v>57</v>
      </c>
      <c r="T3" s="63" t="s">
        <v>46</v>
      </c>
      <c r="U3" s="63" t="s">
        <v>56</v>
      </c>
      <c r="V3" s="67" t="s">
        <v>46</v>
      </c>
      <c r="W3" s="77" t="s">
        <v>63</v>
      </c>
      <c r="X3" s="78" t="s">
        <v>46</v>
      </c>
      <c r="Y3" s="69" t="s">
        <v>55</v>
      </c>
      <c r="Z3" s="63" t="s">
        <v>46</v>
      </c>
      <c r="AA3" s="63" t="s">
        <v>54</v>
      </c>
      <c r="AB3" s="63" t="s">
        <v>46</v>
      </c>
    </row>
    <row r="4" spans="1:30">
      <c r="A4" s="294" t="s">
        <v>0</v>
      </c>
      <c r="B4" s="67">
        <v>5</v>
      </c>
      <c r="C4" s="71">
        <v>468.9</v>
      </c>
      <c r="D4" s="72" t="s">
        <v>3</v>
      </c>
      <c r="E4" s="70">
        <v>468.9</v>
      </c>
      <c r="F4" s="63" t="s">
        <v>3</v>
      </c>
      <c r="G4" s="16"/>
      <c r="H4" s="67" t="s">
        <v>46</v>
      </c>
      <c r="I4" s="79">
        <f>C4*2/3</f>
        <v>312.59999999999997</v>
      </c>
      <c r="J4" s="80" t="s">
        <v>3</v>
      </c>
      <c r="K4" s="75"/>
      <c r="L4" s="63" t="s">
        <v>46</v>
      </c>
      <c r="M4" s="64"/>
      <c r="N4" s="67" t="s">
        <v>46</v>
      </c>
      <c r="O4" s="82"/>
      <c r="P4" s="91"/>
      <c r="Q4" s="94"/>
      <c r="R4" s="80" t="s">
        <v>46</v>
      </c>
      <c r="S4" s="75"/>
      <c r="T4" s="63" t="s">
        <v>46</v>
      </c>
      <c r="U4" s="16"/>
      <c r="V4" s="67" t="s">
        <v>46</v>
      </c>
      <c r="W4" s="79">
        <f>C4*0.25</f>
        <v>117.22499999999999</v>
      </c>
      <c r="X4" s="80" t="s">
        <v>46</v>
      </c>
      <c r="Y4" s="75"/>
      <c r="Z4" s="63" t="s">
        <v>46</v>
      </c>
      <c r="AA4" s="16"/>
      <c r="AB4" s="63" t="s">
        <v>46</v>
      </c>
      <c r="AC4" s="1" t="s">
        <v>25</v>
      </c>
      <c r="AD4" t="s">
        <v>45</v>
      </c>
    </row>
    <row r="5" spans="1:30">
      <c r="A5" s="290"/>
      <c r="B5" s="67">
        <v>3</v>
      </c>
      <c r="C5" s="71">
        <v>338.7</v>
      </c>
      <c r="D5" s="72" t="s">
        <v>3</v>
      </c>
      <c r="E5" s="70"/>
      <c r="F5" s="63" t="s">
        <v>3</v>
      </c>
      <c r="G5" s="16"/>
      <c r="H5" s="67" t="s">
        <v>46</v>
      </c>
      <c r="I5" s="79">
        <f>C5*2/3</f>
        <v>225.79999999999998</v>
      </c>
      <c r="J5" s="80" t="s">
        <v>3</v>
      </c>
      <c r="K5" s="75"/>
      <c r="L5" s="63" t="s">
        <v>46</v>
      </c>
      <c r="M5" s="64">
        <f t="shared" ref="M5:M33" si="0">C5*0.01</f>
        <v>3.387</v>
      </c>
      <c r="N5" s="67" t="s">
        <v>46</v>
      </c>
      <c r="O5" s="82">
        <f>C5*0.04*0.05</f>
        <v>0.6774</v>
      </c>
      <c r="P5" s="91">
        <v>0.04</v>
      </c>
      <c r="Q5" s="94">
        <f>O5/P5</f>
        <v>16.934999999999999</v>
      </c>
      <c r="R5" s="80" t="s">
        <v>46</v>
      </c>
      <c r="S5" s="75"/>
      <c r="T5" s="63" t="s">
        <v>46</v>
      </c>
      <c r="U5" s="16"/>
      <c r="V5" s="67" t="s">
        <v>46</v>
      </c>
      <c r="W5" s="79"/>
      <c r="X5" s="80" t="s">
        <v>46</v>
      </c>
      <c r="Y5" s="75"/>
      <c r="Z5" s="63" t="s">
        <v>46</v>
      </c>
      <c r="AA5" s="65">
        <f>C5*0.06</f>
        <v>20.321999999999999</v>
      </c>
      <c r="AB5" s="63" t="s">
        <v>46</v>
      </c>
      <c r="AC5" s="1" t="s">
        <v>26</v>
      </c>
      <c r="AD5" t="s">
        <v>31</v>
      </c>
    </row>
    <row r="6" spans="1:30">
      <c r="A6" s="293"/>
      <c r="B6" s="67">
        <v>4</v>
      </c>
      <c r="C6" s="253"/>
      <c r="D6" s="72" t="s">
        <v>3</v>
      </c>
      <c r="E6" s="70"/>
      <c r="F6" s="63" t="s">
        <v>3</v>
      </c>
      <c r="G6" s="16"/>
      <c r="H6" s="67" t="s">
        <v>46</v>
      </c>
      <c r="I6" s="79">
        <f>C6*2/3</f>
        <v>0</v>
      </c>
      <c r="J6" s="80" t="s">
        <v>3</v>
      </c>
      <c r="K6" s="75"/>
      <c r="L6" s="63" t="s">
        <v>46</v>
      </c>
      <c r="M6" s="64">
        <f t="shared" si="0"/>
        <v>0</v>
      </c>
      <c r="N6" s="67" t="s">
        <v>46</v>
      </c>
      <c r="O6" s="82"/>
      <c r="P6" s="91">
        <v>0.04</v>
      </c>
      <c r="Q6" s="94">
        <f t="shared" ref="Q6:Q34" si="1">O6/P6</f>
        <v>0</v>
      </c>
      <c r="R6" s="80" t="s">
        <v>46</v>
      </c>
      <c r="S6" s="75"/>
      <c r="T6" s="63" t="s">
        <v>46</v>
      </c>
      <c r="U6" s="16"/>
      <c r="V6" s="67" t="s">
        <v>46</v>
      </c>
      <c r="W6" s="79"/>
      <c r="X6" s="80" t="s">
        <v>46</v>
      </c>
      <c r="Y6" s="75"/>
      <c r="Z6" s="63" t="s">
        <v>46</v>
      </c>
      <c r="AA6" s="65">
        <f t="shared" ref="AA6:AA33" si="2">C6*0.06</f>
        <v>0</v>
      </c>
      <c r="AB6" s="63" t="s">
        <v>46</v>
      </c>
      <c r="AC6" s="1" t="s">
        <v>27</v>
      </c>
      <c r="AD6" t="s">
        <v>32</v>
      </c>
    </row>
    <row r="7" spans="1:30">
      <c r="A7" s="62" t="s">
        <v>5</v>
      </c>
      <c r="B7" s="67">
        <v>2</v>
      </c>
      <c r="C7" s="71">
        <v>345.8</v>
      </c>
      <c r="D7" s="72" t="s">
        <v>3</v>
      </c>
      <c r="E7" s="70"/>
      <c r="F7" s="63" t="s">
        <v>3</v>
      </c>
      <c r="G7" s="64">
        <f>C7*0.2*0.1</f>
        <v>6.9160000000000013</v>
      </c>
      <c r="H7" s="67" t="s">
        <v>46</v>
      </c>
      <c r="I7" s="79">
        <f>C7/4*2</f>
        <v>172.9</v>
      </c>
      <c r="J7" s="80" t="s">
        <v>3</v>
      </c>
      <c r="K7" s="76">
        <f>G7*5*0.45</f>
        <v>15.561000000000003</v>
      </c>
      <c r="L7" s="63" t="s">
        <v>46</v>
      </c>
      <c r="M7" s="64">
        <f t="shared" si="0"/>
        <v>3.4580000000000002</v>
      </c>
      <c r="N7" s="67" t="s">
        <v>46</v>
      </c>
      <c r="O7" s="82">
        <f t="shared" ref="O7:O33" si="3">C7*0.04*0.05</f>
        <v>0.6916000000000001</v>
      </c>
      <c r="P7" s="91">
        <v>0.04</v>
      </c>
      <c r="Q7" s="94">
        <f t="shared" si="1"/>
        <v>17.290000000000003</v>
      </c>
      <c r="R7" s="80" t="s">
        <v>46</v>
      </c>
      <c r="S7" s="76">
        <v>6.9160000000000013</v>
      </c>
      <c r="T7" s="63" t="s">
        <v>46</v>
      </c>
      <c r="U7" s="65">
        <f>G7/5</f>
        <v>1.3832000000000002</v>
      </c>
      <c r="V7" s="67" t="s">
        <v>46</v>
      </c>
      <c r="W7" s="79"/>
      <c r="X7" s="80" t="s">
        <v>46</v>
      </c>
      <c r="Y7" s="84">
        <f>G7/4</f>
        <v>1.7290000000000003</v>
      </c>
      <c r="Z7" s="63" t="s">
        <v>46</v>
      </c>
      <c r="AA7" s="65">
        <f t="shared" si="2"/>
        <v>20.748000000000001</v>
      </c>
      <c r="AB7" s="63" t="s">
        <v>46</v>
      </c>
      <c r="AC7" s="1" t="s">
        <v>28</v>
      </c>
      <c r="AD7" t="s">
        <v>33</v>
      </c>
    </row>
    <row r="8" spans="1:30">
      <c r="A8" s="62" t="s">
        <v>4</v>
      </c>
      <c r="B8" s="67">
        <v>5</v>
      </c>
      <c r="C8" s="71">
        <v>563.6</v>
      </c>
      <c r="D8" s="72" t="s">
        <v>3</v>
      </c>
      <c r="E8" s="70">
        <v>563.6</v>
      </c>
      <c r="F8" s="63" t="s">
        <v>3</v>
      </c>
      <c r="G8" s="16"/>
      <c r="H8" s="67" t="s">
        <v>46</v>
      </c>
      <c r="I8" s="79">
        <f>C8/3*2</f>
        <v>375.73333333333335</v>
      </c>
      <c r="J8" s="80" t="s">
        <v>3</v>
      </c>
      <c r="K8" s="76"/>
      <c r="L8" s="63" t="s">
        <v>46</v>
      </c>
      <c r="M8" s="64"/>
      <c r="N8" s="67" t="s">
        <v>46</v>
      </c>
      <c r="O8" s="82"/>
      <c r="P8" s="91">
        <v>0.04</v>
      </c>
      <c r="Q8" s="94">
        <f t="shared" si="1"/>
        <v>0</v>
      </c>
      <c r="R8" s="80" t="s">
        <v>46</v>
      </c>
      <c r="S8" s="76"/>
      <c r="T8" s="63" t="s">
        <v>46</v>
      </c>
      <c r="U8" s="65"/>
      <c r="V8" s="67" t="s">
        <v>46</v>
      </c>
      <c r="W8" s="79">
        <f>C8*0.25</f>
        <v>140.9</v>
      </c>
      <c r="X8" s="80" t="s">
        <v>46</v>
      </c>
      <c r="Y8" s="84"/>
      <c r="Z8" s="63" t="s">
        <v>46</v>
      </c>
      <c r="AA8" s="65"/>
      <c r="AB8" s="63" t="s">
        <v>46</v>
      </c>
      <c r="AC8" s="1" t="s">
        <v>29</v>
      </c>
      <c r="AD8" t="s">
        <v>30</v>
      </c>
    </row>
    <row r="9" spans="1:30">
      <c r="A9" s="62" t="s">
        <v>6</v>
      </c>
      <c r="B9" s="67">
        <v>2</v>
      </c>
      <c r="C9" s="71">
        <v>1433.15</v>
      </c>
      <c r="D9" s="72" t="s">
        <v>3</v>
      </c>
      <c r="E9" s="70"/>
      <c r="F9" s="63" t="s">
        <v>3</v>
      </c>
      <c r="G9" s="64">
        <f>C9*0.2*0.1</f>
        <v>28.663000000000007</v>
      </c>
      <c r="H9" s="67" t="s">
        <v>46</v>
      </c>
      <c r="I9" s="79">
        <f>C9/3*2</f>
        <v>955.43333333333339</v>
      </c>
      <c r="J9" s="80" t="s">
        <v>3</v>
      </c>
      <c r="K9" s="76">
        <f t="shared" ref="K9:K33" si="4">G9*5*0.45</f>
        <v>64.49175000000001</v>
      </c>
      <c r="L9" s="63" t="s">
        <v>46</v>
      </c>
      <c r="M9" s="64">
        <f t="shared" si="0"/>
        <v>14.331500000000002</v>
      </c>
      <c r="N9" s="67" t="s">
        <v>46</v>
      </c>
      <c r="O9" s="82">
        <f t="shared" si="3"/>
        <v>2.8663000000000007</v>
      </c>
      <c r="P9" s="91">
        <v>0.04</v>
      </c>
      <c r="Q9" s="94">
        <f t="shared" si="1"/>
        <v>71.657500000000013</v>
      </c>
      <c r="R9" s="80" t="s">
        <v>46</v>
      </c>
      <c r="S9" s="76">
        <v>28.663000000000007</v>
      </c>
      <c r="T9" s="63" t="s">
        <v>46</v>
      </c>
      <c r="U9" s="65">
        <f t="shared" ref="U9:U33" si="5">G9/5</f>
        <v>5.7326000000000015</v>
      </c>
      <c r="V9" s="67" t="s">
        <v>46</v>
      </c>
      <c r="W9" s="79"/>
      <c r="X9" s="80" t="s">
        <v>46</v>
      </c>
      <c r="Y9" s="84">
        <f t="shared" ref="Y9:Y33" si="6">G9/4</f>
        <v>7.1657500000000018</v>
      </c>
      <c r="Z9" s="63" t="s">
        <v>46</v>
      </c>
      <c r="AA9" s="65">
        <f t="shared" si="2"/>
        <v>85.989000000000004</v>
      </c>
      <c r="AB9" s="63" t="s">
        <v>46</v>
      </c>
    </row>
    <row r="10" spans="1:30">
      <c r="A10" s="62" t="s">
        <v>7</v>
      </c>
      <c r="B10" s="68">
        <v>1</v>
      </c>
      <c r="C10" s="71">
        <v>831.4</v>
      </c>
      <c r="D10" s="72" t="s">
        <v>3</v>
      </c>
      <c r="E10" s="70"/>
      <c r="F10" s="63" t="s">
        <v>3</v>
      </c>
      <c r="G10" s="64">
        <f>C10*0.2*0.3</f>
        <v>49.884</v>
      </c>
      <c r="H10" s="67" t="s">
        <v>46</v>
      </c>
      <c r="I10" s="79">
        <f>C10/3*2</f>
        <v>554.26666666666665</v>
      </c>
      <c r="J10" s="80" t="s">
        <v>3</v>
      </c>
      <c r="K10" s="76">
        <f t="shared" si="4"/>
        <v>112.239</v>
      </c>
      <c r="L10" s="63" t="s">
        <v>46</v>
      </c>
      <c r="M10" s="64">
        <f t="shared" si="0"/>
        <v>8.3140000000000001</v>
      </c>
      <c r="N10" s="67" t="s">
        <v>46</v>
      </c>
      <c r="O10" s="82">
        <f t="shared" si="3"/>
        <v>1.6628000000000001</v>
      </c>
      <c r="P10" s="91">
        <v>0.04</v>
      </c>
      <c r="Q10" s="94">
        <f t="shared" si="1"/>
        <v>41.57</v>
      </c>
      <c r="R10" s="80" t="s">
        <v>46</v>
      </c>
      <c r="S10" s="76">
        <v>49.884</v>
      </c>
      <c r="T10" s="63" t="s">
        <v>46</v>
      </c>
      <c r="U10" s="65">
        <f t="shared" si="5"/>
        <v>9.9768000000000008</v>
      </c>
      <c r="V10" s="67" t="s">
        <v>46</v>
      </c>
      <c r="W10" s="79"/>
      <c r="X10" s="80" t="s">
        <v>46</v>
      </c>
      <c r="Y10" s="84">
        <f t="shared" si="6"/>
        <v>12.471</v>
      </c>
      <c r="Z10" s="63" t="s">
        <v>46</v>
      </c>
      <c r="AA10" s="65">
        <f t="shared" si="2"/>
        <v>49.884</v>
      </c>
      <c r="AB10" s="63" t="s">
        <v>46</v>
      </c>
    </row>
    <row r="11" spans="1:30">
      <c r="A11" s="62" t="s">
        <v>8</v>
      </c>
      <c r="B11" s="67">
        <v>1</v>
      </c>
      <c r="C11" s="71">
        <v>1102.0999999999999</v>
      </c>
      <c r="D11" s="72" t="s">
        <v>3</v>
      </c>
      <c r="E11" s="70"/>
      <c r="F11" s="63" t="s">
        <v>3</v>
      </c>
      <c r="G11" s="64">
        <f>C11*0.2*0.3</f>
        <v>66.125999999999991</v>
      </c>
      <c r="H11" s="67" t="s">
        <v>46</v>
      </c>
      <c r="I11" s="79">
        <f t="shared" ref="I11:I32" si="7">C11/4*2</f>
        <v>551.04999999999995</v>
      </c>
      <c r="J11" s="80" t="s">
        <v>3</v>
      </c>
      <c r="K11" s="76">
        <f t="shared" si="4"/>
        <v>148.78349999999998</v>
      </c>
      <c r="L11" s="63" t="s">
        <v>46</v>
      </c>
      <c r="M11" s="64">
        <f t="shared" si="0"/>
        <v>11.020999999999999</v>
      </c>
      <c r="N11" s="67" t="s">
        <v>46</v>
      </c>
      <c r="O11" s="82">
        <f t="shared" si="3"/>
        <v>2.2041999999999997</v>
      </c>
      <c r="P11" s="91">
        <v>0.04</v>
      </c>
      <c r="Q11" s="94">
        <f t="shared" si="1"/>
        <v>55.10499999999999</v>
      </c>
      <c r="R11" s="80" t="s">
        <v>46</v>
      </c>
      <c r="S11" s="76">
        <v>66.125999999999991</v>
      </c>
      <c r="T11" s="63" t="s">
        <v>46</v>
      </c>
      <c r="U11" s="65">
        <f t="shared" si="5"/>
        <v>13.225199999999997</v>
      </c>
      <c r="V11" s="67" t="s">
        <v>46</v>
      </c>
      <c r="W11" s="79"/>
      <c r="X11" s="80" t="s">
        <v>46</v>
      </c>
      <c r="Y11" s="84">
        <f t="shared" si="6"/>
        <v>16.531499999999998</v>
      </c>
      <c r="Z11" s="63" t="s">
        <v>46</v>
      </c>
      <c r="AA11" s="65">
        <f t="shared" si="2"/>
        <v>66.125999999999991</v>
      </c>
      <c r="AB11" s="63" t="s">
        <v>46</v>
      </c>
    </row>
    <row r="12" spans="1:30">
      <c r="A12" s="292" t="s">
        <v>9</v>
      </c>
      <c r="B12" s="67">
        <v>1</v>
      </c>
      <c r="C12" s="71">
        <v>1047.0999999999999</v>
      </c>
      <c r="D12" s="72" t="s">
        <v>3</v>
      </c>
      <c r="E12" s="70"/>
      <c r="F12" s="63" t="s">
        <v>3</v>
      </c>
      <c r="G12" s="64">
        <f>C12*0.2*0.3</f>
        <v>62.825999999999993</v>
      </c>
      <c r="H12" s="67" t="s">
        <v>46</v>
      </c>
      <c r="I12" s="79">
        <f t="shared" si="7"/>
        <v>523.54999999999995</v>
      </c>
      <c r="J12" s="80" t="s">
        <v>3</v>
      </c>
      <c r="K12" s="76">
        <f t="shared" si="4"/>
        <v>141.35849999999999</v>
      </c>
      <c r="L12" s="63" t="s">
        <v>46</v>
      </c>
      <c r="M12" s="64">
        <f t="shared" si="0"/>
        <v>10.471</v>
      </c>
      <c r="N12" s="67" t="s">
        <v>46</v>
      </c>
      <c r="O12" s="82">
        <f t="shared" si="3"/>
        <v>2.0942000000000003</v>
      </c>
      <c r="P12" s="91">
        <v>0.04</v>
      </c>
      <c r="Q12" s="94">
        <f t="shared" si="1"/>
        <v>52.355000000000004</v>
      </c>
      <c r="R12" s="80" t="s">
        <v>46</v>
      </c>
      <c r="S12" s="76">
        <v>62.825999999999993</v>
      </c>
      <c r="T12" s="63" t="s">
        <v>46</v>
      </c>
      <c r="U12" s="65">
        <f t="shared" si="5"/>
        <v>12.565199999999999</v>
      </c>
      <c r="V12" s="67" t="s">
        <v>46</v>
      </c>
      <c r="W12" s="79"/>
      <c r="X12" s="80" t="s">
        <v>46</v>
      </c>
      <c r="Y12" s="84">
        <f t="shared" si="6"/>
        <v>15.706499999999998</v>
      </c>
      <c r="Z12" s="63" t="s">
        <v>46</v>
      </c>
      <c r="AA12" s="65">
        <f t="shared" si="2"/>
        <v>62.825999999999993</v>
      </c>
      <c r="AB12" s="63" t="s">
        <v>46</v>
      </c>
    </row>
    <row r="13" spans="1:30">
      <c r="A13" s="293"/>
      <c r="B13" s="67">
        <v>3</v>
      </c>
      <c r="C13" s="71">
        <v>859.3</v>
      </c>
      <c r="D13" s="72" t="s">
        <v>3</v>
      </c>
      <c r="E13" s="70"/>
      <c r="F13" s="63" t="s">
        <v>3</v>
      </c>
      <c r="G13" s="16"/>
      <c r="H13" s="67" t="s">
        <v>46</v>
      </c>
      <c r="I13" s="79">
        <f t="shared" si="7"/>
        <v>429.65</v>
      </c>
      <c r="J13" s="80" t="s">
        <v>3</v>
      </c>
      <c r="K13" s="76"/>
      <c r="L13" s="63" t="s">
        <v>46</v>
      </c>
      <c r="M13" s="64">
        <f t="shared" si="0"/>
        <v>8.593</v>
      </c>
      <c r="N13" s="67" t="s">
        <v>46</v>
      </c>
      <c r="O13" s="82">
        <f t="shared" si="3"/>
        <v>1.7186000000000001</v>
      </c>
      <c r="P13" s="91">
        <v>0.04</v>
      </c>
      <c r="Q13" s="94">
        <f t="shared" si="1"/>
        <v>42.965000000000003</v>
      </c>
      <c r="R13" s="80" t="s">
        <v>46</v>
      </c>
      <c r="S13" s="76"/>
      <c r="T13" s="63" t="s">
        <v>46</v>
      </c>
      <c r="U13" s="65"/>
      <c r="V13" s="67" t="s">
        <v>46</v>
      </c>
      <c r="W13" s="79"/>
      <c r="X13" s="80" t="s">
        <v>46</v>
      </c>
      <c r="Y13" s="84"/>
      <c r="Z13" s="63" t="s">
        <v>46</v>
      </c>
      <c r="AA13" s="65">
        <f t="shared" si="2"/>
        <v>51.557999999999993</v>
      </c>
      <c r="AB13" s="63" t="s">
        <v>46</v>
      </c>
    </row>
    <row r="14" spans="1:30">
      <c r="A14" s="292" t="s">
        <v>10</v>
      </c>
      <c r="B14" s="67">
        <v>3</v>
      </c>
      <c r="C14" s="71">
        <v>472.7</v>
      </c>
      <c r="D14" s="72" t="s">
        <v>3</v>
      </c>
      <c r="E14" s="70"/>
      <c r="F14" s="63" t="s">
        <v>3</v>
      </c>
      <c r="G14" s="16"/>
      <c r="H14" s="67" t="s">
        <v>46</v>
      </c>
      <c r="I14" s="79">
        <f t="shared" si="7"/>
        <v>236.35</v>
      </c>
      <c r="J14" s="80" t="s">
        <v>3</v>
      </c>
      <c r="K14" s="76"/>
      <c r="L14" s="63" t="s">
        <v>46</v>
      </c>
      <c r="M14" s="64">
        <f t="shared" si="0"/>
        <v>4.7270000000000003</v>
      </c>
      <c r="N14" s="67" t="s">
        <v>46</v>
      </c>
      <c r="O14" s="82">
        <f t="shared" si="3"/>
        <v>0.94540000000000013</v>
      </c>
      <c r="P14" s="91">
        <v>0.04</v>
      </c>
      <c r="Q14" s="94">
        <f t="shared" si="1"/>
        <v>23.635000000000002</v>
      </c>
      <c r="R14" s="80" t="s">
        <v>46</v>
      </c>
      <c r="S14" s="76"/>
      <c r="T14" s="63" t="s">
        <v>46</v>
      </c>
      <c r="U14" s="65"/>
      <c r="V14" s="67" t="s">
        <v>46</v>
      </c>
      <c r="W14" s="79"/>
      <c r="X14" s="80" t="s">
        <v>46</v>
      </c>
      <c r="Y14" s="84"/>
      <c r="Z14" s="63" t="s">
        <v>46</v>
      </c>
      <c r="AA14" s="65">
        <f t="shared" si="2"/>
        <v>28.361999999999998</v>
      </c>
      <c r="AB14" s="63" t="s">
        <v>46</v>
      </c>
    </row>
    <row r="15" spans="1:30">
      <c r="A15" s="293"/>
      <c r="B15" s="67">
        <v>2</v>
      </c>
      <c r="C15" s="71">
        <v>2149.4</v>
      </c>
      <c r="D15" s="72" t="s">
        <v>3</v>
      </c>
      <c r="E15" s="70"/>
      <c r="F15" s="63" t="s">
        <v>3</v>
      </c>
      <c r="G15" s="64">
        <f>C15*0.2*0.1</f>
        <v>42.988000000000007</v>
      </c>
      <c r="H15" s="67" t="s">
        <v>46</v>
      </c>
      <c r="I15" s="79">
        <f t="shared" si="7"/>
        <v>1074.7</v>
      </c>
      <c r="J15" s="80" t="s">
        <v>3</v>
      </c>
      <c r="K15" s="76">
        <f t="shared" si="4"/>
        <v>96.723000000000013</v>
      </c>
      <c r="L15" s="63" t="s">
        <v>46</v>
      </c>
      <c r="M15" s="64">
        <f t="shared" si="0"/>
        <v>21.494</v>
      </c>
      <c r="N15" s="67" t="s">
        <v>46</v>
      </c>
      <c r="O15" s="82">
        <f t="shared" si="3"/>
        <v>4.2988</v>
      </c>
      <c r="P15" s="91">
        <v>0.04</v>
      </c>
      <c r="Q15" s="94">
        <f t="shared" si="1"/>
        <v>107.47</v>
      </c>
      <c r="R15" s="80" t="s">
        <v>46</v>
      </c>
      <c r="S15" s="76">
        <v>42.988000000000007</v>
      </c>
      <c r="T15" s="63" t="s">
        <v>46</v>
      </c>
      <c r="U15" s="65">
        <f t="shared" si="5"/>
        <v>8.5976000000000017</v>
      </c>
      <c r="V15" s="67" t="s">
        <v>46</v>
      </c>
      <c r="W15" s="79"/>
      <c r="X15" s="80" t="s">
        <v>46</v>
      </c>
      <c r="Y15" s="84">
        <f t="shared" si="6"/>
        <v>10.747000000000002</v>
      </c>
      <c r="Z15" s="63" t="s">
        <v>46</v>
      </c>
      <c r="AA15" s="65">
        <f t="shared" si="2"/>
        <v>128.964</v>
      </c>
      <c r="AB15" s="63" t="s">
        <v>46</v>
      </c>
    </row>
    <row r="16" spans="1:30">
      <c r="A16" s="62" t="s">
        <v>11</v>
      </c>
      <c r="B16" s="67">
        <v>2</v>
      </c>
      <c r="C16" s="71">
        <v>814.1</v>
      </c>
      <c r="D16" s="72" t="s">
        <v>3</v>
      </c>
      <c r="E16" s="70"/>
      <c r="F16" s="63" t="s">
        <v>3</v>
      </c>
      <c r="G16" s="64">
        <f>C16*0.2*0.1</f>
        <v>16.282000000000004</v>
      </c>
      <c r="H16" s="67" t="s">
        <v>46</v>
      </c>
      <c r="I16" s="79">
        <f t="shared" si="7"/>
        <v>407.05</v>
      </c>
      <c r="J16" s="80" t="s">
        <v>3</v>
      </c>
      <c r="K16" s="76">
        <f t="shared" si="4"/>
        <v>36.63450000000001</v>
      </c>
      <c r="L16" s="63" t="s">
        <v>46</v>
      </c>
      <c r="M16" s="64">
        <f t="shared" si="0"/>
        <v>8.141</v>
      </c>
      <c r="N16" s="67" t="s">
        <v>46</v>
      </c>
      <c r="O16" s="82">
        <f t="shared" si="3"/>
        <v>1.6282000000000001</v>
      </c>
      <c r="P16" s="91">
        <v>0.04</v>
      </c>
      <c r="Q16" s="94">
        <f t="shared" si="1"/>
        <v>40.704999999999998</v>
      </c>
      <c r="R16" s="80" t="s">
        <v>46</v>
      </c>
      <c r="S16" s="76">
        <v>16.282000000000004</v>
      </c>
      <c r="T16" s="63" t="s">
        <v>46</v>
      </c>
      <c r="U16" s="65">
        <f t="shared" si="5"/>
        <v>3.2564000000000006</v>
      </c>
      <c r="V16" s="67" t="s">
        <v>46</v>
      </c>
      <c r="W16" s="79"/>
      <c r="X16" s="80" t="s">
        <v>46</v>
      </c>
      <c r="Y16" s="84">
        <f t="shared" si="6"/>
        <v>4.0705000000000009</v>
      </c>
      <c r="Z16" s="63" t="s">
        <v>46</v>
      </c>
      <c r="AA16" s="65">
        <f t="shared" si="2"/>
        <v>48.845999999999997</v>
      </c>
      <c r="AB16" s="63" t="s">
        <v>46</v>
      </c>
    </row>
    <row r="17" spans="1:28">
      <c r="A17" s="62" t="s">
        <v>12</v>
      </c>
      <c r="B17" s="67">
        <v>1</v>
      </c>
      <c r="C17" s="71">
        <v>804</v>
      </c>
      <c r="D17" s="72" t="s">
        <v>3</v>
      </c>
      <c r="E17" s="70"/>
      <c r="F17" s="63" t="s">
        <v>3</v>
      </c>
      <c r="G17" s="64">
        <f>C17*0.2*0.3</f>
        <v>48.24</v>
      </c>
      <c r="H17" s="67" t="s">
        <v>46</v>
      </c>
      <c r="I17" s="79">
        <f>C17/3*2</f>
        <v>536</v>
      </c>
      <c r="J17" s="80" t="s">
        <v>3</v>
      </c>
      <c r="K17" s="76">
        <f t="shared" si="4"/>
        <v>108.54</v>
      </c>
      <c r="L17" s="63" t="s">
        <v>46</v>
      </c>
      <c r="M17" s="64">
        <f t="shared" si="0"/>
        <v>8.0400000000000009</v>
      </c>
      <c r="N17" s="67" t="s">
        <v>46</v>
      </c>
      <c r="O17" s="82">
        <f t="shared" si="3"/>
        <v>1.6080000000000003</v>
      </c>
      <c r="P17" s="91">
        <v>0.04</v>
      </c>
      <c r="Q17" s="94">
        <f t="shared" si="1"/>
        <v>40.20000000000001</v>
      </c>
      <c r="R17" s="80" t="s">
        <v>46</v>
      </c>
      <c r="S17" s="76">
        <v>48.24</v>
      </c>
      <c r="T17" s="63" t="s">
        <v>46</v>
      </c>
      <c r="U17" s="65">
        <f t="shared" si="5"/>
        <v>9.6479999999999997</v>
      </c>
      <c r="V17" s="67" t="s">
        <v>46</v>
      </c>
      <c r="W17" s="79"/>
      <c r="X17" s="80" t="s">
        <v>46</v>
      </c>
      <c r="Y17" s="84">
        <f t="shared" si="6"/>
        <v>12.06</v>
      </c>
      <c r="Z17" s="63" t="s">
        <v>46</v>
      </c>
      <c r="AA17" s="65">
        <f t="shared" si="2"/>
        <v>48.239999999999995</v>
      </c>
      <c r="AB17" s="63" t="s">
        <v>46</v>
      </c>
    </row>
    <row r="18" spans="1:28">
      <c r="A18" s="62" t="s">
        <v>13</v>
      </c>
      <c r="B18" s="67">
        <v>5</v>
      </c>
      <c r="C18" s="71">
        <v>584.4</v>
      </c>
      <c r="D18" s="72" t="s">
        <v>3</v>
      </c>
      <c r="E18" s="70">
        <v>584.4</v>
      </c>
      <c r="F18" s="63" t="s">
        <v>3</v>
      </c>
      <c r="G18" s="16"/>
      <c r="H18" s="67" t="s">
        <v>46</v>
      </c>
      <c r="I18" s="79">
        <f t="shared" ref="I18:I23" si="8">C18/3*2</f>
        <v>389.59999999999997</v>
      </c>
      <c r="J18" s="80" t="s">
        <v>3</v>
      </c>
      <c r="K18" s="76"/>
      <c r="L18" s="63" t="s">
        <v>46</v>
      </c>
      <c r="M18" s="64"/>
      <c r="N18" s="67" t="s">
        <v>46</v>
      </c>
      <c r="O18" s="82"/>
      <c r="P18" s="91">
        <v>0.04</v>
      </c>
      <c r="Q18" s="94">
        <f t="shared" si="1"/>
        <v>0</v>
      </c>
      <c r="R18" s="80" t="s">
        <v>46</v>
      </c>
      <c r="S18" s="76"/>
      <c r="T18" s="63" t="s">
        <v>46</v>
      </c>
      <c r="U18" s="65"/>
      <c r="V18" s="67" t="s">
        <v>46</v>
      </c>
      <c r="W18" s="79">
        <f>C18*0.25</f>
        <v>146.1</v>
      </c>
      <c r="X18" s="80" t="s">
        <v>46</v>
      </c>
      <c r="Y18" s="84"/>
      <c r="Z18" s="63" t="s">
        <v>46</v>
      </c>
      <c r="AA18" s="65"/>
      <c r="AB18" s="63" t="s">
        <v>46</v>
      </c>
    </row>
    <row r="19" spans="1:28">
      <c r="A19" s="62" t="s">
        <v>14</v>
      </c>
      <c r="B19" s="67">
        <v>5</v>
      </c>
      <c r="C19" s="71">
        <v>423.7</v>
      </c>
      <c r="D19" s="72" t="s">
        <v>3</v>
      </c>
      <c r="E19" s="70">
        <v>423.7</v>
      </c>
      <c r="F19" s="63" t="s">
        <v>3</v>
      </c>
      <c r="G19" s="16"/>
      <c r="H19" s="67" t="s">
        <v>46</v>
      </c>
      <c r="I19" s="79">
        <f t="shared" si="8"/>
        <v>282.46666666666664</v>
      </c>
      <c r="J19" s="80" t="s">
        <v>3</v>
      </c>
      <c r="K19" s="76"/>
      <c r="L19" s="63" t="s">
        <v>46</v>
      </c>
      <c r="M19" s="64"/>
      <c r="N19" s="67" t="s">
        <v>46</v>
      </c>
      <c r="O19" s="82"/>
      <c r="P19" s="91">
        <v>0.04</v>
      </c>
      <c r="Q19" s="94">
        <f t="shared" si="1"/>
        <v>0</v>
      </c>
      <c r="R19" s="80" t="s">
        <v>46</v>
      </c>
      <c r="S19" s="76"/>
      <c r="T19" s="63" t="s">
        <v>46</v>
      </c>
      <c r="U19" s="65"/>
      <c r="V19" s="67" t="s">
        <v>46</v>
      </c>
      <c r="W19" s="79">
        <f>C19*0.25</f>
        <v>105.925</v>
      </c>
      <c r="X19" s="80" t="s">
        <v>46</v>
      </c>
      <c r="Y19" s="84"/>
      <c r="Z19" s="63" t="s">
        <v>46</v>
      </c>
      <c r="AA19" s="65"/>
      <c r="AB19" s="63" t="s">
        <v>46</v>
      </c>
    </row>
    <row r="20" spans="1:28">
      <c r="A20" s="292" t="s">
        <v>15</v>
      </c>
      <c r="B20" s="67">
        <v>1</v>
      </c>
      <c r="C20" s="71">
        <v>47.4</v>
      </c>
      <c r="D20" s="72" t="s">
        <v>3</v>
      </c>
      <c r="E20" s="70"/>
      <c r="F20" s="63" t="s">
        <v>3</v>
      </c>
      <c r="G20" s="64">
        <f>C20*0.2*0.3</f>
        <v>2.8439999999999999</v>
      </c>
      <c r="H20" s="67" t="s">
        <v>46</v>
      </c>
      <c r="I20" s="79">
        <f t="shared" si="8"/>
        <v>31.599999999999998</v>
      </c>
      <c r="J20" s="80" t="s">
        <v>3</v>
      </c>
      <c r="K20" s="76">
        <f t="shared" si="4"/>
        <v>6.399</v>
      </c>
      <c r="L20" s="63" t="s">
        <v>46</v>
      </c>
      <c r="M20" s="64">
        <f t="shared" si="0"/>
        <v>0.47399999999999998</v>
      </c>
      <c r="N20" s="67" t="s">
        <v>46</v>
      </c>
      <c r="O20" s="82">
        <f t="shared" si="3"/>
        <v>9.4799999999999995E-2</v>
      </c>
      <c r="P20" s="91">
        <v>0.04</v>
      </c>
      <c r="Q20" s="94">
        <f t="shared" si="1"/>
        <v>2.3699999999999997</v>
      </c>
      <c r="R20" s="80" t="s">
        <v>46</v>
      </c>
      <c r="S20" s="76">
        <v>2.8439999999999999</v>
      </c>
      <c r="T20" s="63" t="s">
        <v>46</v>
      </c>
      <c r="U20" s="65">
        <f t="shared" si="5"/>
        <v>0.56879999999999997</v>
      </c>
      <c r="V20" s="67" t="s">
        <v>46</v>
      </c>
      <c r="W20" s="79"/>
      <c r="X20" s="80" t="s">
        <v>46</v>
      </c>
      <c r="Y20" s="84">
        <f t="shared" si="6"/>
        <v>0.71099999999999997</v>
      </c>
      <c r="Z20" s="63" t="s">
        <v>46</v>
      </c>
      <c r="AA20" s="65">
        <f t="shared" si="2"/>
        <v>2.8439999999999999</v>
      </c>
      <c r="AB20" s="63" t="s">
        <v>46</v>
      </c>
    </row>
    <row r="21" spans="1:28">
      <c r="A21" s="293"/>
      <c r="B21" s="67">
        <v>5</v>
      </c>
      <c r="C21" s="71">
        <v>380.1</v>
      </c>
      <c r="D21" s="72" t="s">
        <v>3</v>
      </c>
      <c r="E21" s="70">
        <v>380.1</v>
      </c>
      <c r="F21" s="63" t="s">
        <v>3</v>
      </c>
      <c r="G21" s="16"/>
      <c r="H21" s="67" t="s">
        <v>46</v>
      </c>
      <c r="I21" s="79">
        <f t="shared" si="8"/>
        <v>253.4</v>
      </c>
      <c r="J21" s="80" t="s">
        <v>3</v>
      </c>
      <c r="K21" s="76"/>
      <c r="L21" s="63" t="s">
        <v>46</v>
      </c>
      <c r="M21" s="64"/>
      <c r="N21" s="67" t="s">
        <v>46</v>
      </c>
      <c r="O21" s="82"/>
      <c r="P21" s="91">
        <v>0.04</v>
      </c>
      <c r="Q21" s="94">
        <f t="shared" si="1"/>
        <v>0</v>
      </c>
      <c r="R21" s="80" t="s">
        <v>46</v>
      </c>
      <c r="S21" s="76"/>
      <c r="T21" s="63" t="s">
        <v>46</v>
      </c>
      <c r="U21" s="65"/>
      <c r="V21" s="67" t="s">
        <v>46</v>
      </c>
      <c r="W21" s="79">
        <f>C21*0.25</f>
        <v>95.025000000000006</v>
      </c>
      <c r="X21" s="80" t="s">
        <v>46</v>
      </c>
      <c r="Y21" s="84"/>
      <c r="Z21" s="63" t="s">
        <v>46</v>
      </c>
      <c r="AA21" s="65"/>
      <c r="AB21" s="63" t="s">
        <v>46</v>
      </c>
    </row>
    <row r="22" spans="1:28">
      <c r="A22" s="290" t="s">
        <v>16</v>
      </c>
      <c r="B22" s="67">
        <v>1</v>
      </c>
      <c r="C22" s="71">
        <v>217.1</v>
      </c>
      <c r="D22" s="72" t="s">
        <v>3</v>
      </c>
      <c r="E22" s="70"/>
      <c r="F22" s="63" t="s">
        <v>3</v>
      </c>
      <c r="G22" s="64">
        <f>C22*0.2*0.3</f>
        <v>13.026</v>
      </c>
      <c r="H22" s="67" t="s">
        <v>46</v>
      </c>
      <c r="I22" s="79">
        <f t="shared" si="8"/>
        <v>144.73333333333332</v>
      </c>
      <c r="J22" s="80" t="s">
        <v>3</v>
      </c>
      <c r="K22" s="76">
        <f t="shared" si="4"/>
        <v>29.308499999999999</v>
      </c>
      <c r="L22" s="63" t="s">
        <v>46</v>
      </c>
      <c r="M22" s="64">
        <f t="shared" si="0"/>
        <v>2.1709999999999998</v>
      </c>
      <c r="N22" s="67" t="s">
        <v>46</v>
      </c>
      <c r="O22" s="82">
        <f t="shared" si="3"/>
        <v>0.43419999999999997</v>
      </c>
      <c r="P22" s="91">
        <v>0.04</v>
      </c>
      <c r="Q22" s="94">
        <f t="shared" si="1"/>
        <v>10.854999999999999</v>
      </c>
      <c r="R22" s="80" t="s">
        <v>46</v>
      </c>
      <c r="S22" s="76">
        <v>13.026</v>
      </c>
      <c r="T22" s="63" t="s">
        <v>46</v>
      </c>
      <c r="U22" s="65">
        <f t="shared" si="5"/>
        <v>2.6052</v>
      </c>
      <c r="V22" s="67" t="s">
        <v>46</v>
      </c>
      <c r="W22" s="79"/>
      <c r="X22" s="80" t="s">
        <v>46</v>
      </c>
      <c r="Y22" s="84">
        <f t="shared" si="6"/>
        <v>3.2565</v>
      </c>
      <c r="Z22" s="63" t="s">
        <v>46</v>
      </c>
      <c r="AA22" s="65">
        <f t="shared" si="2"/>
        <v>13.026</v>
      </c>
      <c r="AB22" s="63" t="s">
        <v>46</v>
      </c>
    </row>
    <row r="23" spans="1:28">
      <c r="A23" s="293"/>
      <c r="B23" s="67">
        <v>5</v>
      </c>
      <c r="C23" s="71">
        <v>437.5</v>
      </c>
      <c r="D23" s="72" t="s">
        <v>3</v>
      </c>
      <c r="E23" s="70">
        <v>437.5</v>
      </c>
      <c r="F23" s="63" t="s">
        <v>3</v>
      </c>
      <c r="G23" s="16"/>
      <c r="H23" s="67" t="s">
        <v>46</v>
      </c>
      <c r="I23" s="79">
        <f t="shared" si="8"/>
        <v>291.66666666666669</v>
      </c>
      <c r="J23" s="80" t="s">
        <v>3</v>
      </c>
      <c r="K23" s="76"/>
      <c r="L23" s="63" t="s">
        <v>46</v>
      </c>
      <c r="M23" s="64"/>
      <c r="N23" s="67" t="s">
        <v>46</v>
      </c>
      <c r="O23" s="82"/>
      <c r="P23" s="91">
        <v>0.04</v>
      </c>
      <c r="Q23" s="94">
        <f t="shared" si="1"/>
        <v>0</v>
      </c>
      <c r="R23" s="80" t="s">
        <v>46</v>
      </c>
      <c r="S23" s="76"/>
      <c r="T23" s="63" t="s">
        <v>46</v>
      </c>
      <c r="U23" s="65"/>
      <c r="V23" s="67" t="s">
        <v>46</v>
      </c>
      <c r="W23" s="79">
        <f>C23*0.25</f>
        <v>109.375</v>
      </c>
      <c r="X23" s="80" t="s">
        <v>46</v>
      </c>
      <c r="Y23" s="84"/>
      <c r="Z23" s="63" t="s">
        <v>46</v>
      </c>
      <c r="AA23" s="65"/>
      <c r="AB23" s="63" t="s">
        <v>46</v>
      </c>
    </row>
    <row r="24" spans="1:28">
      <c r="A24" s="62" t="s">
        <v>17</v>
      </c>
      <c r="B24" s="67">
        <v>3</v>
      </c>
      <c r="C24" s="71">
        <v>436.4</v>
      </c>
      <c r="D24" s="72" t="s">
        <v>3</v>
      </c>
      <c r="E24" s="70"/>
      <c r="F24" s="63" t="s">
        <v>3</v>
      </c>
      <c r="G24" s="16"/>
      <c r="H24" s="67" t="s">
        <v>46</v>
      </c>
      <c r="I24" s="79">
        <f t="shared" si="7"/>
        <v>218.2</v>
      </c>
      <c r="J24" s="80" t="s">
        <v>3</v>
      </c>
      <c r="K24" s="76"/>
      <c r="L24" s="63" t="s">
        <v>46</v>
      </c>
      <c r="M24" s="64">
        <f t="shared" si="0"/>
        <v>4.3639999999999999</v>
      </c>
      <c r="N24" s="67" t="s">
        <v>46</v>
      </c>
      <c r="O24" s="82">
        <f t="shared" si="3"/>
        <v>0.87280000000000002</v>
      </c>
      <c r="P24" s="91">
        <v>0.04</v>
      </c>
      <c r="Q24" s="94">
        <f t="shared" si="1"/>
        <v>21.82</v>
      </c>
      <c r="R24" s="80" t="s">
        <v>46</v>
      </c>
      <c r="S24" s="76"/>
      <c r="T24" s="63" t="s">
        <v>46</v>
      </c>
      <c r="U24" s="65"/>
      <c r="V24" s="67" t="s">
        <v>46</v>
      </c>
      <c r="W24" s="79"/>
      <c r="X24" s="80" t="s">
        <v>46</v>
      </c>
      <c r="Y24" s="84"/>
      <c r="Z24" s="63" t="s">
        <v>46</v>
      </c>
      <c r="AA24" s="65">
        <f t="shared" si="2"/>
        <v>26.183999999999997</v>
      </c>
      <c r="AB24" s="63" t="s">
        <v>46</v>
      </c>
    </row>
    <row r="25" spans="1:28">
      <c r="A25" s="62" t="s">
        <v>18</v>
      </c>
      <c r="B25" s="67">
        <v>2</v>
      </c>
      <c r="C25" s="71">
        <v>588.79999999999995</v>
      </c>
      <c r="D25" s="72" t="s">
        <v>3</v>
      </c>
      <c r="E25" s="70"/>
      <c r="F25" s="63" t="s">
        <v>3</v>
      </c>
      <c r="G25" s="64">
        <f>C25*0.2*0.1</f>
        <v>11.776</v>
      </c>
      <c r="H25" s="67" t="s">
        <v>46</v>
      </c>
      <c r="I25" s="79">
        <f t="shared" si="7"/>
        <v>294.39999999999998</v>
      </c>
      <c r="J25" s="80" t="s">
        <v>3</v>
      </c>
      <c r="K25" s="76">
        <f t="shared" si="4"/>
        <v>26.495999999999999</v>
      </c>
      <c r="L25" s="63" t="s">
        <v>46</v>
      </c>
      <c r="M25" s="64">
        <f t="shared" si="0"/>
        <v>5.8879999999999999</v>
      </c>
      <c r="N25" s="67" t="s">
        <v>46</v>
      </c>
      <c r="O25" s="82">
        <f t="shared" si="3"/>
        <v>1.1776</v>
      </c>
      <c r="P25" s="91">
        <v>0.04</v>
      </c>
      <c r="Q25" s="94">
        <f t="shared" si="1"/>
        <v>29.439999999999998</v>
      </c>
      <c r="R25" s="80" t="s">
        <v>46</v>
      </c>
      <c r="S25" s="76">
        <v>11.776</v>
      </c>
      <c r="T25" s="63" t="s">
        <v>46</v>
      </c>
      <c r="U25" s="65">
        <f t="shared" si="5"/>
        <v>2.3552</v>
      </c>
      <c r="V25" s="67" t="s">
        <v>46</v>
      </c>
      <c r="W25" s="79"/>
      <c r="X25" s="80" t="s">
        <v>46</v>
      </c>
      <c r="Y25" s="84">
        <f t="shared" si="6"/>
        <v>2.944</v>
      </c>
      <c r="Z25" s="63" t="s">
        <v>46</v>
      </c>
      <c r="AA25" s="65">
        <f t="shared" si="2"/>
        <v>35.327999999999996</v>
      </c>
      <c r="AB25" s="63" t="s">
        <v>46</v>
      </c>
    </row>
    <row r="26" spans="1:28">
      <c r="A26" s="292" t="s">
        <v>19</v>
      </c>
      <c r="B26" s="67">
        <v>3</v>
      </c>
      <c r="C26" s="71">
        <v>617.4</v>
      </c>
      <c r="D26" s="72" t="s">
        <v>3</v>
      </c>
      <c r="E26" s="70"/>
      <c r="F26" s="63" t="s">
        <v>3</v>
      </c>
      <c r="G26" s="16"/>
      <c r="H26" s="67" t="s">
        <v>46</v>
      </c>
      <c r="I26" s="79">
        <f t="shared" si="7"/>
        <v>308.7</v>
      </c>
      <c r="J26" s="80" t="s">
        <v>3</v>
      </c>
      <c r="K26" s="76"/>
      <c r="L26" s="63" t="s">
        <v>46</v>
      </c>
      <c r="M26" s="64">
        <f t="shared" si="0"/>
        <v>6.1739999999999995</v>
      </c>
      <c r="N26" s="67" t="s">
        <v>46</v>
      </c>
      <c r="O26" s="82">
        <f t="shared" si="3"/>
        <v>1.2347999999999999</v>
      </c>
      <c r="P26" s="91">
        <v>0.04</v>
      </c>
      <c r="Q26" s="94">
        <f t="shared" si="1"/>
        <v>30.869999999999997</v>
      </c>
      <c r="R26" s="80" t="s">
        <v>46</v>
      </c>
      <c r="S26" s="76"/>
      <c r="T26" s="63" t="s">
        <v>46</v>
      </c>
      <c r="U26" s="65"/>
      <c r="V26" s="67" t="s">
        <v>46</v>
      </c>
      <c r="W26" s="79"/>
      <c r="X26" s="80" t="s">
        <v>46</v>
      </c>
      <c r="Y26" s="84"/>
      <c r="Z26" s="63" t="s">
        <v>46</v>
      </c>
      <c r="AA26" s="65">
        <f t="shared" si="2"/>
        <v>37.043999999999997</v>
      </c>
      <c r="AB26" s="63" t="s">
        <v>46</v>
      </c>
    </row>
    <row r="27" spans="1:28">
      <c r="A27" s="293"/>
      <c r="B27" s="67">
        <v>2</v>
      </c>
      <c r="C27" s="71">
        <v>1113.8</v>
      </c>
      <c r="D27" s="72" t="s">
        <v>3</v>
      </c>
      <c r="E27" s="70"/>
      <c r="F27" s="63" t="s">
        <v>3</v>
      </c>
      <c r="G27" s="64">
        <f>C27*0.2*0.1</f>
        <v>22.276</v>
      </c>
      <c r="H27" s="67" t="s">
        <v>46</v>
      </c>
      <c r="I27" s="79">
        <f t="shared" si="7"/>
        <v>556.9</v>
      </c>
      <c r="J27" s="80" t="s">
        <v>3</v>
      </c>
      <c r="K27" s="76">
        <f t="shared" si="4"/>
        <v>50.121000000000002</v>
      </c>
      <c r="L27" s="63" t="s">
        <v>46</v>
      </c>
      <c r="M27" s="64">
        <f t="shared" si="0"/>
        <v>11.138</v>
      </c>
      <c r="N27" s="67" t="s">
        <v>46</v>
      </c>
      <c r="O27" s="82">
        <f t="shared" si="3"/>
        <v>2.2276000000000002</v>
      </c>
      <c r="P27" s="91">
        <v>0.04</v>
      </c>
      <c r="Q27" s="94">
        <f t="shared" si="1"/>
        <v>55.690000000000005</v>
      </c>
      <c r="R27" s="80" t="s">
        <v>46</v>
      </c>
      <c r="S27" s="76">
        <v>22.276</v>
      </c>
      <c r="T27" s="63" t="s">
        <v>46</v>
      </c>
      <c r="U27" s="65">
        <f t="shared" si="5"/>
        <v>4.4551999999999996</v>
      </c>
      <c r="V27" s="67" t="s">
        <v>46</v>
      </c>
      <c r="W27" s="79"/>
      <c r="X27" s="80" t="s">
        <v>46</v>
      </c>
      <c r="Y27" s="84">
        <f t="shared" si="6"/>
        <v>5.569</v>
      </c>
      <c r="Z27" s="63" t="s">
        <v>46</v>
      </c>
      <c r="AA27" s="65">
        <f t="shared" si="2"/>
        <v>66.827999999999989</v>
      </c>
      <c r="AB27" s="63" t="s">
        <v>46</v>
      </c>
    </row>
    <row r="28" spans="1:28">
      <c r="A28" s="62" t="s">
        <v>20</v>
      </c>
      <c r="B28" s="67">
        <v>2</v>
      </c>
      <c r="C28" s="71">
        <v>884.2</v>
      </c>
      <c r="D28" s="72" t="s">
        <v>3</v>
      </c>
      <c r="E28" s="70"/>
      <c r="F28" s="63" t="s">
        <v>3</v>
      </c>
      <c r="G28" s="64">
        <f>C28*0.2*0.1</f>
        <v>17.684000000000005</v>
      </c>
      <c r="H28" s="67" t="s">
        <v>46</v>
      </c>
      <c r="I28" s="79">
        <f t="shared" si="7"/>
        <v>442.1</v>
      </c>
      <c r="J28" s="80" t="s">
        <v>3</v>
      </c>
      <c r="K28" s="76">
        <f t="shared" si="4"/>
        <v>39.789000000000009</v>
      </c>
      <c r="L28" s="63" t="s">
        <v>46</v>
      </c>
      <c r="M28" s="64">
        <f t="shared" si="0"/>
        <v>8.8420000000000005</v>
      </c>
      <c r="N28" s="67" t="s">
        <v>46</v>
      </c>
      <c r="O28" s="82">
        <f t="shared" si="3"/>
        <v>1.7684000000000002</v>
      </c>
      <c r="P28" s="91">
        <v>0.04</v>
      </c>
      <c r="Q28" s="94">
        <f t="shared" si="1"/>
        <v>44.21</v>
      </c>
      <c r="R28" s="80" t="s">
        <v>46</v>
      </c>
      <c r="S28" s="76">
        <v>17.684000000000005</v>
      </c>
      <c r="T28" s="63" t="s">
        <v>46</v>
      </c>
      <c r="U28" s="65">
        <f t="shared" si="5"/>
        <v>3.5368000000000008</v>
      </c>
      <c r="V28" s="67" t="s">
        <v>46</v>
      </c>
      <c r="W28" s="79"/>
      <c r="X28" s="80" t="s">
        <v>46</v>
      </c>
      <c r="Y28" s="84">
        <f t="shared" si="6"/>
        <v>4.4210000000000012</v>
      </c>
      <c r="Z28" s="63" t="s">
        <v>46</v>
      </c>
      <c r="AA28" s="65">
        <f t="shared" si="2"/>
        <v>53.052</v>
      </c>
      <c r="AB28" s="63" t="s">
        <v>46</v>
      </c>
    </row>
    <row r="29" spans="1:28">
      <c r="A29" s="62" t="s">
        <v>21</v>
      </c>
      <c r="B29" s="67">
        <v>2</v>
      </c>
      <c r="C29" s="71">
        <v>685.7</v>
      </c>
      <c r="D29" s="72" t="s">
        <v>3</v>
      </c>
      <c r="E29" s="70"/>
      <c r="F29" s="63" t="s">
        <v>3</v>
      </c>
      <c r="G29" s="64">
        <f>C29*0.2*0.1</f>
        <v>13.714000000000002</v>
      </c>
      <c r="H29" s="67" t="s">
        <v>46</v>
      </c>
      <c r="I29" s="79">
        <f>C29/3*2</f>
        <v>457.13333333333338</v>
      </c>
      <c r="J29" s="80" t="s">
        <v>3</v>
      </c>
      <c r="K29" s="76">
        <f t="shared" si="4"/>
        <v>30.856500000000004</v>
      </c>
      <c r="L29" s="63" t="s">
        <v>46</v>
      </c>
      <c r="M29" s="64">
        <f t="shared" si="0"/>
        <v>6.8570000000000002</v>
      </c>
      <c r="N29" s="67" t="s">
        <v>46</v>
      </c>
      <c r="O29" s="82">
        <f t="shared" si="3"/>
        <v>1.3714000000000002</v>
      </c>
      <c r="P29" s="91">
        <v>0.04</v>
      </c>
      <c r="Q29" s="94">
        <f t="shared" si="1"/>
        <v>34.285000000000004</v>
      </c>
      <c r="R29" s="80" t="s">
        <v>46</v>
      </c>
      <c r="S29" s="76">
        <v>13.714000000000002</v>
      </c>
      <c r="T29" s="63" t="s">
        <v>46</v>
      </c>
      <c r="U29" s="65">
        <f t="shared" si="5"/>
        <v>2.7428000000000003</v>
      </c>
      <c r="V29" s="67" t="s">
        <v>46</v>
      </c>
      <c r="W29" s="79"/>
      <c r="X29" s="80" t="s">
        <v>46</v>
      </c>
      <c r="Y29" s="84">
        <f t="shared" si="6"/>
        <v>3.4285000000000005</v>
      </c>
      <c r="Z29" s="63" t="s">
        <v>46</v>
      </c>
      <c r="AA29" s="65">
        <f t="shared" si="2"/>
        <v>41.142000000000003</v>
      </c>
      <c r="AB29" s="63" t="s">
        <v>46</v>
      </c>
    </row>
    <row r="30" spans="1:28">
      <c r="A30" s="292" t="s">
        <v>22</v>
      </c>
      <c r="B30" s="67">
        <v>1</v>
      </c>
      <c r="C30" s="254">
        <v>1727.7</v>
      </c>
      <c r="D30" s="72" t="s">
        <v>3</v>
      </c>
      <c r="E30" s="70"/>
      <c r="F30" s="63" t="s">
        <v>3</v>
      </c>
      <c r="G30" s="64">
        <f>C30*0.2*0.3</f>
        <v>103.66200000000001</v>
      </c>
      <c r="H30" s="67" t="s">
        <v>46</v>
      </c>
      <c r="I30" s="79">
        <f>C30/4*2</f>
        <v>863.85</v>
      </c>
      <c r="J30" s="80" t="s">
        <v>3</v>
      </c>
      <c r="K30" s="76">
        <f t="shared" si="4"/>
        <v>233.23950000000002</v>
      </c>
      <c r="L30" s="63" t="s">
        <v>46</v>
      </c>
      <c r="M30" s="64">
        <f>C30*0.01</f>
        <v>17.277000000000001</v>
      </c>
      <c r="N30" s="67" t="s">
        <v>46</v>
      </c>
      <c r="O30" s="82">
        <f>C30*0.04*0.05</f>
        <v>3.4554000000000005</v>
      </c>
      <c r="P30" s="91">
        <v>0.04</v>
      </c>
      <c r="Q30" s="94">
        <f t="shared" si="1"/>
        <v>86.385000000000005</v>
      </c>
      <c r="R30" s="80" t="s">
        <v>46</v>
      </c>
      <c r="S30" s="76">
        <v>144.81</v>
      </c>
      <c r="T30" s="63" t="s">
        <v>46</v>
      </c>
      <c r="U30" s="65">
        <f t="shared" si="5"/>
        <v>20.732400000000002</v>
      </c>
      <c r="V30" s="67" t="s">
        <v>46</v>
      </c>
      <c r="W30" s="79"/>
      <c r="X30" s="80" t="s">
        <v>46</v>
      </c>
      <c r="Y30" s="84">
        <f t="shared" si="6"/>
        <v>25.915500000000002</v>
      </c>
      <c r="Z30" s="63" t="s">
        <v>46</v>
      </c>
      <c r="AA30" s="65">
        <f>C30*0.06</f>
        <v>103.66199999999999</v>
      </c>
      <c r="AB30" s="63" t="s">
        <v>46</v>
      </c>
    </row>
    <row r="31" spans="1:28">
      <c r="A31" s="293"/>
      <c r="B31" s="67">
        <v>2</v>
      </c>
      <c r="C31" s="253"/>
      <c r="D31" s="72" t="s">
        <v>3</v>
      </c>
      <c r="E31" s="70"/>
      <c r="F31" s="63" t="s">
        <v>3</v>
      </c>
      <c r="G31" s="64">
        <f>C31*0.2*0.1</f>
        <v>0</v>
      </c>
      <c r="H31" s="67" t="s">
        <v>46</v>
      </c>
      <c r="I31" s="79">
        <f t="shared" si="7"/>
        <v>0</v>
      </c>
      <c r="J31" s="80" t="s">
        <v>3</v>
      </c>
      <c r="K31" s="76">
        <f t="shared" si="4"/>
        <v>0</v>
      </c>
      <c r="L31" s="63" t="s">
        <v>46</v>
      </c>
      <c r="M31" s="64">
        <f t="shared" si="0"/>
        <v>0</v>
      </c>
      <c r="N31" s="67" t="s">
        <v>46</v>
      </c>
      <c r="O31" s="82">
        <f t="shared" si="3"/>
        <v>0</v>
      </c>
      <c r="P31" s="91">
        <v>0.04</v>
      </c>
      <c r="Q31" s="94">
        <f t="shared" si="1"/>
        <v>0</v>
      </c>
      <c r="R31" s="80" t="s">
        <v>46</v>
      </c>
      <c r="S31" s="76">
        <v>13.184000000000001</v>
      </c>
      <c r="T31" s="63" t="s">
        <v>46</v>
      </c>
      <c r="U31" s="65">
        <f t="shared" si="5"/>
        <v>0</v>
      </c>
      <c r="V31" s="67" t="s">
        <v>46</v>
      </c>
      <c r="W31" s="79"/>
      <c r="X31" s="80" t="s">
        <v>46</v>
      </c>
      <c r="Y31" s="84">
        <f t="shared" si="6"/>
        <v>0</v>
      </c>
      <c r="Z31" s="63" t="s">
        <v>46</v>
      </c>
      <c r="AA31" s="65">
        <f t="shared" si="2"/>
        <v>0</v>
      </c>
      <c r="AB31" s="63" t="s">
        <v>46</v>
      </c>
    </row>
    <row r="32" spans="1:28">
      <c r="A32" s="62" t="s">
        <v>23</v>
      </c>
      <c r="B32" s="67">
        <v>4</v>
      </c>
      <c r="C32" s="71">
        <v>311</v>
      </c>
      <c r="D32" s="72" t="s">
        <v>3</v>
      </c>
      <c r="E32" s="70"/>
      <c r="F32" s="63" t="s">
        <v>3</v>
      </c>
      <c r="G32" s="16"/>
      <c r="H32" s="67" t="s">
        <v>46</v>
      </c>
      <c r="I32" s="79">
        <f t="shared" si="7"/>
        <v>155.5</v>
      </c>
      <c r="J32" s="80" t="s">
        <v>3</v>
      </c>
      <c r="K32" s="76"/>
      <c r="L32" s="63" t="s">
        <v>46</v>
      </c>
      <c r="M32" s="64">
        <f t="shared" si="0"/>
        <v>3.11</v>
      </c>
      <c r="N32" s="67" t="s">
        <v>46</v>
      </c>
      <c r="O32" s="82"/>
      <c r="P32" s="91">
        <v>0.04</v>
      </c>
      <c r="Q32" s="94">
        <f t="shared" si="1"/>
        <v>0</v>
      </c>
      <c r="R32" s="80" t="s">
        <v>46</v>
      </c>
      <c r="S32" s="76"/>
      <c r="T32" s="63" t="s">
        <v>46</v>
      </c>
      <c r="U32" s="65"/>
      <c r="V32" s="67" t="s">
        <v>46</v>
      </c>
      <c r="W32" s="79"/>
      <c r="X32" s="80" t="s">
        <v>46</v>
      </c>
      <c r="Y32" s="84"/>
      <c r="Z32" s="63" t="s">
        <v>46</v>
      </c>
      <c r="AA32" s="65">
        <f t="shared" si="2"/>
        <v>18.66</v>
      </c>
      <c r="AB32" s="63" t="s">
        <v>46</v>
      </c>
    </row>
    <row r="33" spans="1:28">
      <c r="A33" s="290" t="s">
        <v>24</v>
      </c>
      <c r="B33" s="67">
        <v>1</v>
      </c>
      <c r="C33" s="71">
        <v>47.4</v>
      </c>
      <c r="D33" s="72" t="s">
        <v>3</v>
      </c>
      <c r="E33" s="70"/>
      <c r="F33" s="63" t="s">
        <v>3</v>
      </c>
      <c r="G33" s="64">
        <f>C33*0.2*0.3</f>
        <v>2.8439999999999999</v>
      </c>
      <c r="H33" s="67" t="s">
        <v>46</v>
      </c>
      <c r="I33" s="79">
        <f>C33/3*2</f>
        <v>31.599999999999998</v>
      </c>
      <c r="J33" s="80" t="s">
        <v>3</v>
      </c>
      <c r="K33" s="76">
        <f t="shared" si="4"/>
        <v>6.399</v>
      </c>
      <c r="L33" s="63" t="s">
        <v>46</v>
      </c>
      <c r="M33" s="64">
        <f t="shared" si="0"/>
        <v>0.47399999999999998</v>
      </c>
      <c r="N33" s="67" t="s">
        <v>46</v>
      </c>
      <c r="O33" s="82">
        <f t="shared" si="3"/>
        <v>9.4799999999999995E-2</v>
      </c>
      <c r="P33" s="91">
        <v>0.04</v>
      </c>
      <c r="Q33" s="94">
        <f t="shared" si="1"/>
        <v>2.3699999999999997</v>
      </c>
      <c r="R33" s="80" t="s">
        <v>46</v>
      </c>
      <c r="S33" s="76">
        <v>2.8439999999999999</v>
      </c>
      <c r="T33" s="63" t="s">
        <v>46</v>
      </c>
      <c r="U33" s="65">
        <f t="shared" si="5"/>
        <v>0.56879999999999997</v>
      </c>
      <c r="V33" s="67" t="s">
        <v>46</v>
      </c>
      <c r="W33" s="79"/>
      <c r="X33" s="80" t="s">
        <v>46</v>
      </c>
      <c r="Y33" s="84">
        <f t="shared" si="6"/>
        <v>0.71099999999999997</v>
      </c>
      <c r="Z33" s="63" t="s">
        <v>46</v>
      </c>
      <c r="AA33" s="65">
        <f t="shared" si="2"/>
        <v>2.8439999999999999</v>
      </c>
      <c r="AB33" s="63" t="s">
        <v>46</v>
      </c>
    </row>
    <row r="34" spans="1:28" ht="15.75" thickBot="1">
      <c r="A34" s="291"/>
      <c r="B34" s="67">
        <v>5</v>
      </c>
      <c r="C34" s="73">
        <v>449.3</v>
      </c>
      <c r="D34" s="74" t="s">
        <v>3</v>
      </c>
      <c r="E34" s="70">
        <v>449.3</v>
      </c>
      <c r="F34" s="63" t="s">
        <v>3</v>
      </c>
      <c r="G34" s="16"/>
      <c r="H34" s="67" t="s">
        <v>46</v>
      </c>
      <c r="I34" s="79">
        <f>C34/3*2</f>
        <v>299.53333333333336</v>
      </c>
      <c r="J34" s="81" t="s">
        <v>3</v>
      </c>
      <c r="K34" s="75"/>
      <c r="L34" s="63" t="s">
        <v>46</v>
      </c>
      <c r="M34" s="64"/>
      <c r="N34" s="67" t="s">
        <v>46</v>
      </c>
      <c r="O34" s="83"/>
      <c r="P34" s="91">
        <v>0.04</v>
      </c>
      <c r="Q34" s="94">
        <f t="shared" si="1"/>
        <v>0</v>
      </c>
      <c r="R34" s="81" t="s">
        <v>46</v>
      </c>
      <c r="S34" s="75"/>
      <c r="T34" s="63" t="s">
        <v>46</v>
      </c>
      <c r="U34" s="65"/>
      <c r="V34" s="67" t="s">
        <v>46</v>
      </c>
      <c r="W34" s="85">
        <f>C34*0.25</f>
        <v>112.325</v>
      </c>
      <c r="X34" s="81" t="s">
        <v>46</v>
      </c>
      <c r="Y34" s="75"/>
      <c r="Z34" s="63" t="s">
        <v>46</v>
      </c>
      <c r="AA34" s="65"/>
      <c r="AB34" s="63" t="s">
        <v>46</v>
      </c>
    </row>
    <row r="37" spans="1:28">
      <c r="C37" s="252"/>
    </row>
  </sheetData>
  <mergeCells count="9">
    <mergeCell ref="C3:D3"/>
    <mergeCell ref="A33:A34"/>
    <mergeCell ref="A30:A31"/>
    <mergeCell ref="A26:A27"/>
    <mergeCell ref="A4:A6"/>
    <mergeCell ref="A12:A13"/>
    <mergeCell ref="A14:A15"/>
    <mergeCell ref="A20:A21"/>
    <mergeCell ref="A22:A23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41"/>
  <sheetViews>
    <sheetView zoomScale="90" workbookViewId="0">
      <selection activeCell="A44" sqref="A44"/>
    </sheetView>
  </sheetViews>
  <sheetFormatPr defaultRowHeight="15"/>
  <sheetData>
    <row r="1" spans="1:33" ht="15.75" thickBot="1">
      <c r="A1" s="61"/>
      <c r="B1" s="294" t="s">
        <v>0</v>
      </c>
      <c r="C1" s="290"/>
      <c r="D1" s="293"/>
      <c r="E1" s="62" t="s">
        <v>5</v>
      </c>
      <c r="F1" s="62" t="s">
        <v>4</v>
      </c>
      <c r="G1" s="62" t="s">
        <v>6</v>
      </c>
      <c r="H1" s="62" t="s">
        <v>7</v>
      </c>
      <c r="I1" s="62" t="s">
        <v>8</v>
      </c>
      <c r="J1" s="292" t="s">
        <v>9</v>
      </c>
      <c r="K1" s="293"/>
      <c r="L1" s="292" t="s">
        <v>10</v>
      </c>
      <c r="M1" s="293"/>
      <c r="N1" s="62" t="s">
        <v>11</v>
      </c>
      <c r="O1" s="62" t="s">
        <v>12</v>
      </c>
      <c r="P1" s="62" t="s">
        <v>13</v>
      </c>
      <c r="Q1" s="62" t="s">
        <v>14</v>
      </c>
      <c r="R1" s="292" t="s">
        <v>15</v>
      </c>
      <c r="S1" s="293"/>
      <c r="T1" s="290" t="s">
        <v>16</v>
      </c>
      <c r="U1" s="293"/>
      <c r="V1" s="62" t="s">
        <v>17</v>
      </c>
      <c r="W1" s="62" t="s">
        <v>18</v>
      </c>
      <c r="X1" s="292" t="s">
        <v>19</v>
      </c>
      <c r="Y1" s="293"/>
      <c r="Z1" s="62" t="s">
        <v>20</v>
      </c>
      <c r="AA1" s="62" t="s">
        <v>21</v>
      </c>
      <c r="AB1" s="292" t="s">
        <v>22</v>
      </c>
      <c r="AC1" s="293"/>
      <c r="AD1" s="62" t="s">
        <v>23</v>
      </c>
      <c r="AE1" s="290" t="s">
        <v>24</v>
      </c>
      <c r="AF1" s="291"/>
      <c r="AG1" s="61"/>
    </row>
    <row r="2" spans="1:33" ht="15.75" thickBot="1">
      <c r="A2" s="66" t="s">
        <v>2</v>
      </c>
      <c r="B2" s="67">
        <v>5</v>
      </c>
      <c r="C2" s="67">
        <v>3</v>
      </c>
      <c r="D2" s="67">
        <v>4</v>
      </c>
      <c r="E2" s="67">
        <v>2</v>
      </c>
      <c r="F2" s="67">
        <v>5</v>
      </c>
      <c r="G2" s="67">
        <v>2</v>
      </c>
      <c r="H2" s="68">
        <v>1</v>
      </c>
      <c r="I2" s="67">
        <v>1</v>
      </c>
      <c r="J2" s="67">
        <v>1</v>
      </c>
      <c r="K2" s="67">
        <v>3</v>
      </c>
      <c r="L2" s="67">
        <v>3</v>
      </c>
      <c r="M2" s="67">
        <v>2</v>
      </c>
      <c r="N2" s="67">
        <v>2</v>
      </c>
      <c r="O2" s="67">
        <v>1</v>
      </c>
      <c r="P2" s="67">
        <v>5</v>
      </c>
      <c r="Q2" s="67">
        <v>5</v>
      </c>
      <c r="R2" s="67">
        <v>1</v>
      </c>
      <c r="S2" s="67">
        <v>5</v>
      </c>
      <c r="T2" s="67">
        <v>1</v>
      </c>
      <c r="U2" s="67">
        <v>5</v>
      </c>
      <c r="V2" s="67">
        <v>3</v>
      </c>
      <c r="W2" s="67">
        <v>2</v>
      </c>
      <c r="X2" s="67">
        <v>3</v>
      </c>
      <c r="Y2" s="67">
        <v>2</v>
      </c>
      <c r="Z2" s="67">
        <v>2</v>
      </c>
      <c r="AA2" s="67">
        <v>2</v>
      </c>
      <c r="AB2" s="67">
        <v>2</v>
      </c>
      <c r="AC2" s="67">
        <v>1</v>
      </c>
      <c r="AD2" s="67">
        <v>4</v>
      </c>
      <c r="AE2" s="67">
        <v>1</v>
      </c>
      <c r="AF2" s="67">
        <v>5</v>
      </c>
      <c r="AG2" s="66" t="s">
        <v>2</v>
      </c>
    </row>
    <row r="3" spans="1:33" ht="15.75" thickBot="1">
      <c r="A3" s="288" t="s">
        <v>1</v>
      </c>
      <c r="B3" s="71">
        <v>468.9</v>
      </c>
      <c r="C3" s="71">
        <v>338.7</v>
      </c>
      <c r="D3" s="255"/>
      <c r="E3" s="71">
        <v>345.8</v>
      </c>
      <c r="F3" s="71">
        <v>563.6</v>
      </c>
      <c r="G3" s="71">
        <v>1433.15</v>
      </c>
      <c r="H3" s="71">
        <v>831.4</v>
      </c>
      <c r="I3" s="71">
        <v>1102.0999999999999</v>
      </c>
      <c r="J3" s="71">
        <v>1047.0999999999999</v>
      </c>
      <c r="K3" s="71">
        <v>859.3</v>
      </c>
      <c r="L3" s="71">
        <v>472.7</v>
      </c>
      <c r="M3" s="71">
        <v>2149.4</v>
      </c>
      <c r="N3" s="71">
        <v>814.1</v>
      </c>
      <c r="O3" s="71">
        <v>804</v>
      </c>
      <c r="P3" s="71">
        <v>584.4</v>
      </c>
      <c r="Q3" s="71">
        <v>423.7</v>
      </c>
      <c r="R3" s="71">
        <v>47.4</v>
      </c>
      <c r="S3" s="71">
        <v>380.1</v>
      </c>
      <c r="T3" s="71">
        <v>217.1</v>
      </c>
      <c r="U3" s="71">
        <v>437.5</v>
      </c>
      <c r="V3" s="71">
        <v>436.4</v>
      </c>
      <c r="W3" s="71">
        <v>588.79999999999995</v>
      </c>
      <c r="X3" s="71">
        <v>617.4</v>
      </c>
      <c r="Y3" s="71">
        <v>1113.8</v>
      </c>
      <c r="Z3" s="71">
        <v>884.2</v>
      </c>
      <c r="AA3" s="71">
        <v>685.7</v>
      </c>
      <c r="AB3" s="71"/>
      <c r="AC3" s="254">
        <v>1727.7</v>
      </c>
      <c r="AD3" s="71">
        <v>311</v>
      </c>
      <c r="AE3" s="71">
        <v>47.4</v>
      </c>
      <c r="AF3" s="73">
        <v>449.3</v>
      </c>
      <c r="AG3" s="288" t="s">
        <v>1</v>
      </c>
    </row>
    <row r="4" spans="1:33" ht="15.75" thickBot="1">
      <c r="A4" s="289"/>
      <c r="B4" s="72" t="s">
        <v>3</v>
      </c>
      <c r="C4" s="72" t="s">
        <v>3</v>
      </c>
      <c r="D4" s="72" t="s">
        <v>3</v>
      </c>
      <c r="E4" s="72" t="s">
        <v>3</v>
      </c>
      <c r="F4" s="72" t="s">
        <v>3</v>
      </c>
      <c r="G4" s="72" t="s">
        <v>3</v>
      </c>
      <c r="H4" s="72" t="s">
        <v>3</v>
      </c>
      <c r="I4" s="72" t="s">
        <v>3</v>
      </c>
      <c r="J4" s="72" t="s">
        <v>3</v>
      </c>
      <c r="K4" s="72" t="s">
        <v>3</v>
      </c>
      <c r="L4" s="72" t="s">
        <v>3</v>
      </c>
      <c r="M4" s="72" t="s">
        <v>3</v>
      </c>
      <c r="N4" s="72" t="s">
        <v>3</v>
      </c>
      <c r="O4" s="72" t="s">
        <v>3</v>
      </c>
      <c r="P4" s="72" t="s">
        <v>3</v>
      </c>
      <c r="Q4" s="72" t="s">
        <v>3</v>
      </c>
      <c r="R4" s="72" t="s">
        <v>3</v>
      </c>
      <c r="S4" s="72" t="s">
        <v>3</v>
      </c>
      <c r="T4" s="72" t="s">
        <v>3</v>
      </c>
      <c r="U4" s="72" t="s">
        <v>3</v>
      </c>
      <c r="V4" s="72" t="s">
        <v>3</v>
      </c>
      <c r="W4" s="72" t="s">
        <v>3</v>
      </c>
      <c r="X4" s="72" t="s">
        <v>3</v>
      </c>
      <c r="Y4" s="72" t="s">
        <v>3</v>
      </c>
      <c r="Z4" s="72" t="s">
        <v>3</v>
      </c>
      <c r="AA4" s="72" t="s">
        <v>3</v>
      </c>
      <c r="AB4" s="72" t="s">
        <v>3</v>
      </c>
      <c r="AC4" s="72" t="s">
        <v>3</v>
      </c>
      <c r="AD4" s="72" t="s">
        <v>3</v>
      </c>
      <c r="AE4" s="72" t="s">
        <v>3</v>
      </c>
      <c r="AF4" s="74" t="s">
        <v>3</v>
      </c>
      <c r="AG4" s="289"/>
    </row>
    <row r="5" spans="1:33">
      <c r="A5" s="69" t="s">
        <v>65</v>
      </c>
      <c r="B5" s="70">
        <v>468.9</v>
      </c>
      <c r="C5" s="70"/>
      <c r="D5" s="70"/>
      <c r="E5" s="70"/>
      <c r="F5" s="70">
        <v>563.6</v>
      </c>
      <c r="G5" s="70"/>
      <c r="H5" s="70"/>
      <c r="I5" s="70"/>
      <c r="J5" s="70"/>
      <c r="K5" s="70"/>
      <c r="L5" s="70"/>
      <c r="M5" s="70"/>
      <c r="N5" s="70"/>
      <c r="O5" s="70"/>
      <c r="P5" s="70">
        <v>584.4</v>
      </c>
      <c r="Q5" s="70">
        <v>423.7</v>
      </c>
      <c r="R5" s="70"/>
      <c r="S5" s="70">
        <v>380.1</v>
      </c>
      <c r="T5" s="70"/>
      <c r="U5" s="70">
        <v>437.5</v>
      </c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>
        <v>449.3</v>
      </c>
      <c r="AG5" s="69" t="s">
        <v>65</v>
      </c>
    </row>
    <row r="6" spans="1:33">
      <c r="A6" s="63" t="s">
        <v>3</v>
      </c>
      <c r="B6" s="63" t="s">
        <v>3</v>
      </c>
      <c r="C6" s="63" t="s">
        <v>3</v>
      </c>
      <c r="D6" s="63" t="s">
        <v>3</v>
      </c>
      <c r="E6" s="63" t="s">
        <v>3</v>
      </c>
      <c r="F6" s="63" t="s">
        <v>3</v>
      </c>
      <c r="G6" s="63" t="s">
        <v>3</v>
      </c>
      <c r="H6" s="63" t="s">
        <v>3</v>
      </c>
      <c r="I6" s="63" t="s">
        <v>3</v>
      </c>
      <c r="J6" s="63" t="s">
        <v>3</v>
      </c>
      <c r="K6" s="63" t="s">
        <v>3</v>
      </c>
      <c r="L6" s="63" t="s">
        <v>3</v>
      </c>
      <c r="M6" s="63" t="s">
        <v>3</v>
      </c>
      <c r="N6" s="63" t="s">
        <v>3</v>
      </c>
      <c r="O6" s="63" t="s">
        <v>3</v>
      </c>
      <c r="P6" s="63" t="s">
        <v>3</v>
      </c>
      <c r="Q6" s="63" t="s">
        <v>3</v>
      </c>
      <c r="R6" s="63" t="s">
        <v>3</v>
      </c>
      <c r="S6" s="63" t="s">
        <v>3</v>
      </c>
      <c r="T6" s="63" t="s">
        <v>3</v>
      </c>
      <c r="U6" s="63" t="s">
        <v>3</v>
      </c>
      <c r="V6" s="63" t="s">
        <v>3</v>
      </c>
      <c r="W6" s="63" t="s">
        <v>3</v>
      </c>
      <c r="X6" s="63" t="s">
        <v>3</v>
      </c>
      <c r="Y6" s="63" t="s">
        <v>3</v>
      </c>
      <c r="Z6" s="63" t="s">
        <v>3</v>
      </c>
      <c r="AA6" s="63" t="s">
        <v>3</v>
      </c>
      <c r="AB6" s="63" t="s">
        <v>3</v>
      </c>
      <c r="AC6" s="63" t="s">
        <v>3</v>
      </c>
      <c r="AD6" s="63" t="s">
        <v>3</v>
      </c>
      <c r="AE6" s="63" t="s">
        <v>3</v>
      </c>
      <c r="AF6" s="63" t="s">
        <v>3</v>
      </c>
      <c r="AG6" s="63" t="s">
        <v>3</v>
      </c>
    </row>
    <row r="7" spans="1:33" ht="15.75" thickBot="1">
      <c r="A7" s="63" t="s">
        <v>165</v>
      </c>
      <c r="B7" s="63">
        <f t="shared" ref="B7:AG7" si="0">B41</f>
        <v>93.78</v>
      </c>
      <c r="C7" s="63">
        <f t="shared" si="0"/>
        <v>0</v>
      </c>
      <c r="D7" s="63">
        <f t="shared" si="0"/>
        <v>0</v>
      </c>
      <c r="E7" s="63">
        <f t="shared" si="0"/>
        <v>6.9160000000000013</v>
      </c>
      <c r="F7" s="63">
        <f t="shared" si="0"/>
        <v>112.72000000000001</v>
      </c>
      <c r="G7" s="63">
        <f t="shared" si="0"/>
        <v>28.663000000000007</v>
      </c>
      <c r="H7" s="63">
        <f t="shared" si="0"/>
        <v>49.884</v>
      </c>
      <c r="I7" s="63">
        <f t="shared" si="0"/>
        <v>66.125999999999991</v>
      </c>
      <c r="J7" s="63">
        <f t="shared" si="0"/>
        <v>62.825999999999993</v>
      </c>
      <c r="K7" s="63">
        <f t="shared" si="0"/>
        <v>0</v>
      </c>
      <c r="L7" s="63">
        <f t="shared" si="0"/>
        <v>0</v>
      </c>
      <c r="M7" s="63">
        <f t="shared" si="0"/>
        <v>42.988000000000007</v>
      </c>
      <c r="N7" s="63">
        <f t="shared" si="0"/>
        <v>16.282000000000004</v>
      </c>
      <c r="O7" s="63">
        <f t="shared" si="0"/>
        <v>48.24</v>
      </c>
      <c r="P7" s="63">
        <f t="shared" si="0"/>
        <v>116.88</v>
      </c>
      <c r="Q7" s="63">
        <f t="shared" si="0"/>
        <v>84.740000000000009</v>
      </c>
      <c r="R7" s="63">
        <f t="shared" si="0"/>
        <v>2.8439999999999999</v>
      </c>
      <c r="S7" s="63">
        <f t="shared" si="0"/>
        <v>76.02000000000001</v>
      </c>
      <c r="T7" s="63">
        <f t="shared" si="0"/>
        <v>13.026</v>
      </c>
      <c r="U7" s="63">
        <f t="shared" si="0"/>
        <v>87.5</v>
      </c>
      <c r="V7" s="63">
        <f t="shared" si="0"/>
        <v>0</v>
      </c>
      <c r="W7" s="63">
        <f t="shared" si="0"/>
        <v>11.776</v>
      </c>
      <c r="X7" s="63">
        <f t="shared" si="0"/>
        <v>0</v>
      </c>
      <c r="Y7" s="63">
        <f t="shared" si="0"/>
        <v>22.276</v>
      </c>
      <c r="Z7" s="63">
        <f t="shared" si="0"/>
        <v>17.684000000000005</v>
      </c>
      <c r="AA7" s="63">
        <f t="shared" si="0"/>
        <v>13.714000000000002</v>
      </c>
      <c r="AB7" s="63">
        <f t="shared" si="0"/>
        <v>0</v>
      </c>
      <c r="AC7" s="69">
        <f t="shared" si="0"/>
        <v>103.66199999999999</v>
      </c>
      <c r="AD7" s="63">
        <f t="shared" si="0"/>
        <v>0</v>
      </c>
      <c r="AE7" s="63">
        <f t="shared" si="0"/>
        <v>2.8439999999999999</v>
      </c>
      <c r="AF7" s="63">
        <f t="shared" si="0"/>
        <v>89.860000000000014</v>
      </c>
      <c r="AG7" s="63">
        <f t="shared" si="0"/>
        <v>0</v>
      </c>
    </row>
    <row r="8" spans="1:33" hidden="1">
      <c r="A8" s="63" t="s">
        <v>62</v>
      </c>
      <c r="B8" s="16"/>
      <c r="C8" s="16"/>
      <c r="D8" s="256"/>
      <c r="E8" s="64">
        <f>E3*0.2*0.1</f>
        <v>6.9160000000000013</v>
      </c>
      <c r="F8" s="16"/>
      <c r="G8" s="64">
        <f>G3*0.2*0.1</f>
        <v>28.663000000000007</v>
      </c>
      <c r="H8" s="64">
        <f>H3*0.2*0.3</f>
        <v>49.884</v>
      </c>
      <c r="I8" s="64">
        <f>I3*0.2*0.3</f>
        <v>66.125999999999991</v>
      </c>
      <c r="J8" s="64">
        <f>J3*0.2*0.3</f>
        <v>62.825999999999993</v>
      </c>
      <c r="K8" s="16"/>
      <c r="L8" s="16"/>
      <c r="M8" s="64">
        <f>M3*0.2*0.1</f>
        <v>42.988000000000007</v>
      </c>
      <c r="N8" s="64">
        <f>N3*0.2*0.1</f>
        <v>16.282000000000004</v>
      </c>
      <c r="O8" s="64">
        <f>O3*0.2*0.3</f>
        <v>48.24</v>
      </c>
      <c r="P8" s="16"/>
      <c r="Q8" s="16"/>
      <c r="R8" s="64">
        <f>R3*0.2*0.3</f>
        <v>2.8439999999999999</v>
      </c>
      <c r="S8" s="16"/>
      <c r="T8" s="64">
        <f>T3*0.2*0.3</f>
        <v>13.026</v>
      </c>
      <c r="U8" s="16"/>
      <c r="V8" s="16"/>
      <c r="W8" s="64">
        <f>W3*0.2*0.1</f>
        <v>11.776</v>
      </c>
      <c r="X8" s="16"/>
      <c r="Y8" s="64">
        <f>Y3*0.2*0.1</f>
        <v>22.276</v>
      </c>
      <c r="Z8" s="64">
        <f>Z3*0.2*0.1</f>
        <v>17.684000000000005</v>
      </c>
      <c r="AA8" s="64">
        <f>AA3*0.2*0.1</f>
        <v>13.714000000000002</v>
      </c>
      <c r="AB8" s="64"/>
      <c r="AC8" s="255">
        <f>AC3*0.2*0.1</f>
        <v>34.554000000000002</v>
      </c>
      <c r="AD8" s="16"/>
      <c r="AE8" s="64">
        <f>AE3*0.2*0.3</f>
        <v>2.8439999999999999</v>
      </c>
      <c r="AF8" s="16"/>
      <c r="AG8" s="63" t="s">
        <v>62</v>
      </c>
    </row>
    <row r="9" spans="1:33" hidden="1">
      <c r="A9" s="67" t="s">
        <v>3</v>
      </c>
      <c r="B9" s="66">
        <f>B8/0.2</f>
        <v>0</v>
      </c>
      <c r="C9" s="66">
        <f t="shared" ref="C9:T9" si="1">C8/0.2</f>
        <v>0</v>
      </c>
      <c r="D9" s="66">
        <f t="shared" si="1"/>
        <v>0</v>
      </c>
      <c r="E9" s="66">
        <f t="shared" si="1"/>
        <v>34.580000000000005</v>
      </c>
      <c r="F9" s="66">
        <f t="shared" si="1"/>
        <v>0</v>
      </c>
      <c r="G9" s="66">
        <f t="shared" si="1"/>
        <v>143.31500000000003</v>
      </c>
      <c r="H9" s="66">
        <f t="shared" si="1"/>
        <v>249.42</v>
      </c>
      <c r="I9" s="66">
        <f t="shared" si="1"/>
        <v>330.62999999999994</v>
      </c>
      <c r="J9" s="66">
        <f t="shared" si="1"/>
        <v>314.12999999999994</v>
      </c>
      <c r="K9" s="66">
        <f t="shared" si="1"/>
        <v>0</v>
      </c>
      <c r="L9" s="66">
        <f t="shared" si="1"/>
        <v>0</v>
      </c>
      <c r="M9" s="66">
        <f t="shared" si="1"/>
        <v>214.94000000000003</v>
      </c>
      <c r="N9" s="66">
        <f t="shared" si="1"/>
        <v>81.410000000000011</v>
      </c>
      <c r="O9" s="66">
        <f t="shared" si="1"/>
        <v>241.2</v>
      </c>
      <c r="P9" s="66">
        <f t="shared" si="1"/>
        <v>0</v>
      </c>
      <c r="Q9" s="66">
        <f t="shared" si="1"/>
        <v>0</v>
      </c>
      <c r="R9" s="66">
        <f t="shared" si="1"/>
        <v>14.219999999999999</v>
      </c>
      <c r="S9" s="66">
        <f t="shared" si="1"/>
        <v>0</v>
      </c>
      <c r="T9" s="66">
        <f t="shared" si="1"/>
        <v>65.13</v>
      </c>
      <c r="U9" s="66">
        <f t="shared" ref="U9:AF9" si="2">U8/0.2</f>
        <v>0</v>
      </c>
      <c r="V9" s="66">
        <f t="shared" si="2"/>
        <v>0</v>
      </c>
      <c r="W9" s="66">
        <f t="shared" si="2"/>
        <v>58.879999999999995</v>
      </c>
      <c r="X9" s="66">
        <f t="shared" si="2"/>
        <v>0</v>
      </c>
      <c r="Y9" s="66">
        <f t="shared" si="2"/>
        <v>111.38</v>
      </c>
      <c r="Z9" s="66">
        <f t="shared" si="2"/>
        <v>88.420000000000016</v>
      </c>
      <c r="AA9" s="66">
        <f t="shared" si="2"/>
        <v>68.570000000000007</v>
      </c>
      <c r="AB9" s="66"/>
      <c r="AC9" s="66">
        <f t="shared" si="2"/>
        <v>172.77</v>
      </c>
      <c r="AD9" s="66">
        <f t="shared" si="2"/>
        <v>0</v>
      </c>
      <c r="AE9" s="66">
        <f t="shared" si="2"/>
        <v>14.219999999999999</v>
      </c>
      <c r="AF9" s="66">
        <f t="shared" si="2"/>
        <v>0</v>
      </c>
      <c r="AG9" s="67" t="s">
        <v>3</v>
      </c>
    </row>
    <row r="10" spans="1:33" ht="15.75" hidden="1" thickBot="1">
      <c r="A10" s="67" t="s">
        <v>46</v>
      </c>
      <c r="B10" s="67" t="s">
        <v>46</v>
      </c>
      <c r="C10" s="67" t="s">
        <v>46</v>
      </c>
      <c r="D10" s="67" t="s">
        <v>46</v>
      </c>
      <c r="E10" s="67" t="s">
        <v>46</v>
      </c>
      <c r="F10" s="67" t="s">
        <v>46</v>
      </c>
      <c r="G10" s="67" t="s">
        <v>46</v>
      </c>
      <c r="H10" s="67" t="s">
        <v>46</v>
      </c>
      <c r="I10" s="67" t="s">
        <v>46</v>
      </c>
      <c r="J10" s="67" t="s">
        <v>46</v>
      </c>
      <c r="K10" s="67" t="s">
        <v>46</v>
      </c>
      <c r="L10" s="67" t="s">
        <v>46</v>
      </c>
      <c r="M10" s="67" t="s">
        <v>46</v>
      </c>
      <c r="N10" s="67" t="s">
        <v>46</v>
      </c>
      <c r="O10" s="67" t="s">
        <v>46</v>
      </c>
      <c r="P10" s="67" t="s">
        <v>46</v>
      </c>
      <c r="Q10" s="67" t="s">
        <v>46</v>
      </c>
      <c r="R10" s="67" t="s">
        <v>46</v>
      </c>
      <c r="S10" s="67" t="s">
        <v>46</v>
      </c>
      <c r="T10" s="67" t="s">
        <v>46</v>
      </c>
      <c r="U10" s="67" t="s">
        <v>46</v>
      </c>
      <c r="V10" s="67" t="s">
        <v>46</v>
      </c>
      <c r="W10" s="67" t="s">
        <v>46</v>
      </c>
      <c r="X10" s="67" t="s">
        <v>46</v>
      </c>
      <c r="Y10" s="67" t="s">
        <v>46</v>
      </c>
      <c r="Z10" s="67" t="s">
        <v>46</v>
      </c>
      <c r="AA10" s="67" t="s">
        <v>46</v>
      </c>
      <c r="AB10" s="67" t="s">
        <v>46</v>
      </c>
      <c r="AC10" s="67" t="s">
        <v>46</v>
      </c>
      <c r="AD10" s="67" t="s">
        <v>46</v>
      </c>
      <c r="AE10" s="67" t="s">
        <v>46</v>
      </c>
      <c r="AF10" s="67" t="s">
        <v>46</v>
      </c>
      <c r="AG10" s="67" t="s">
        <v>46</v>
      </c>
    </row>
    <row r="11" spans="1:33" ht="15.75" thickBot="1">
      <c r="A11" s="77" t="s">
        <v>61</v>
      </c>
      <c r="B11" s="79">
        <f>B3*2/3</f>
        <v>312.59999999999997</v>
      </c>
      <c r="C11" s="79">
        <f>C3*2/3</f>
        <v>225.79999999999998</v>
      </c>
      <c r="D11" s="257"/>
      <c r="E11" s="79">
        <f>E3/4*2</f>
        <v>172.9</v>
      </c>
      <c r="F11" s="79">
        <f>F3/3*2</f>
        <v>375.73333333333335</v>
      </c>
      <c r="G11" s="79">
        <f>G3/3*2</f>
        <v>955.43333333333339</v>
      </c>
      <c r="H11" s="79">
        <f>H3/3*2</f>
        <v>554.26666666666665</v>
      </c>
      <c r="I11" s="79">
        <f t="shared" ref="I11:N11" si="3">I3/4*2</f>
        <v>551.04999999999995</v>
      </c>
      <c r="J11" s="79">
        <f t="shared" si="3"/>
        <v>523.54999999999995</v>
      </c>
      <c r="K11" s="79">
        <f t="shared" si="3"/>
        <v>429.65</v>
      </c>
      <c r="L11" s="79">
        <f t="shared" si="3"/>
        <v>236.35</v>
      </c>
      <c r="M11" s="79">
        <f t="shared" si="3"/>
        <v>1074.7</v>
      </c>
      <c r="N11" s="79">
        <f t="shared" si="3"/>
        <v>407.05</v>
      </c>
      <c r="O11" s="79">
        <f t="shared" ref="O11:U11" si="4">O3/3*2</f>
        <v>536</v>
      </c>
      <c r="P11" s="79">
        <f t="shared" si="4"/>
        <v>389.59999999999997</v>
      </c>
      <c r="Q11" s="79">
        <f t="shared" si="4"/>
        <v>282.46666666666664</v>
      </c>
      <c r="R11" s="79">
        <f t="shared" si="4"/>
        <v>31.599999999999998</v>
      </c>
      <c r="S11" s="79">
        <f t="shared" si="4"/>
        <v>253.4</v>
      </c>
      <c r="T11" s="79">
        <f t="shared" si="4"/>
        <v>144.73333333333332</v>
      </c>
      <c r="U11" s="79">
        <f t="shared" si="4"/>
        <v>291.66666666666669</v>
      </c>
      <c r="V11" s="79">
        <f>V3/4*2</f>
        <v>218.2</v>
      </c>
      <c r="W11" s="79">
        <f>W3/4*2</f>
        <v>294.39999999999998</v>
      </c>
      <c r="X11" s="79">
        <f>X3/4*2</f>
        <v>308.7</v>
      </c>
      <c r="Y11" s="79">
        <f>Y3/4*2</f>
        <v>556.9</v>
      </c>
      <c r="Z11" s="79">
        <f>Z3/4*2</f>
        <v>442.1</v>
      </c>
      <c r="AA11" s="79">
        <f>AA3/3*2</f>
        <v>457.13333333333338</v>
      </c>
      <c r="AB11" s="79"/>
      <c r="AC11" s="79">
        <f>AC3/4*2</f>
        <v>863.85</v>
      </c>
      <c r="AD11" s="79">
        <f>AD3/4*2</f>
        <v>155.5</v>
      </c>
      <c r="AE11" s="79">
        <f>AE3/3*2</f>
        <v>31.599999999999998</v>
      </c>
      <c r="AF11" s="79">
        <f>AF3/3*2</f>
        <v>299.53333333333336</v>
      </c>
      <c r="AG11" s="236" t="s">
        <v>61</v>
      </c>
    </row>
    <row r="12" spans="1:33" ht="15.75" thickBot="1">
      <c r="A12" s="78" t="s">
        <v>3</v>
      </c>
      <c r="B12" s="80" t="s">
        <v>3</v>
      </c>
      <c r="C12" s="80" t="s">
        <v>3</v>
      </c>
      <c r="D12" s="80" t="s">
        <v>3</v>
      </c>
      <c r="E12" s="80" t="s">
        <v>3</v>
      </c>
      <c r="F12" s="80" t="s">
        <v>3</v>
      </c>
      <c r="G12" s="80" t="s">
        <v>3</v>
      </c>
      <c r="H12" s="80" t="s">
        <v>3</v>
      </c>
      <c r="I12" s="80" t="s">
        <v>3</v>
      </c>
      <c r="J12" s="80" t="s">
        <v>3</v>
      </c>
      <c r="K12" s="80" t="s">
        <v>3</v>
      </c>
      <c r="L12" s="80" t="s">
        <v>3</v>
      </c>
      <c r="M12" s="80" t="s">
        <v>3</v>
      </c>
      <c r="N12" s="80" t="s">
        <v>3</v>
      </c>
      <c r="O12" s="80" t="s">
        <v>3</v>
      </c>
      <c r="P12" s="80" t="s">
        <v>3</v>
      </c>
      <c r="Q12" s="80" t="s">
        <v>3</v>
      </c>
      <c r="R12" s="80" t="s">
        <v>3</v>
      </c>
      <c r="S12" s="80" t="s">
        <v>3</v>
      </c>
      <c r="T12" s="80" t="s">
        <v>3</v>
      </c>
      <c r="U12" s="80" t="s">
        <v>3</v>
      </c>
      <c r="V12" s="80" t="s">
        <v>3</v>
      </c>
      <c r="W12" s="80" t="s">
        <v>3</v>
      </c>
      <c r="X12" s="80" t="s">
        <v>3</v>
      </c>
      <c r="Y12" s="80" t="s">
        <v>3</v>
      </c>
      <c r="Z12" s="80" t="s">
        <v>3</v>
      </c>
      <c r="AA12" s="80" t="s">
        <v>3</v>
      </c>
      <c r="AB12" s="80" t="s">
        <v>3</v>
      </c>
      <c r="AC12" s="80" t="s">
        <v>3</v>
      </c>
      <c r="AD12" s="80" t="s">
        <v>3</v>
      </c>
      <c r="AE12" s="80" t="s">
        <v>3</v>
      </c>
      <c r="AF12" s="81" t="s">
        <v>3</v>
      </c>
      <c r="AG12" s="237" t="s">
        <v>3</v>
      </c>
    </row>
    <row r="13" spans="1:33">
      <c r="A13" s="99" t="s">
        <v>46</v>
      </c>
      <c r="B13" s="100">
        <f>B11*0.1</f>
        <v>31.259999999999998</v>
      </c>
      <c r="C13" s="100">
        <f t="shared" ref="C13:AF13" si="5">C11*0.1</f>
        <v>22.58</v>
      </c>
      <c r="D13" s="100">
        <f t="shared" si="5"/>
        <v>0</v>
      </c>
      <c r="E13" s="100">
        <f t="shared" si="5"/>
        <v>17.290000000000003</v>
      </c>
      <c r="F13" s="100">
        <f t="shared" si="5"/>
        <v>37.573333333333338</v>
      </c>
      <c r="G13" s="100">
        <f t="shared" si="5"/>
        <v>95.543333333333351</v>
      </c>
      <c r="H13" s="100">
        <f t="shared" si="5"/>
        <v>55.426666666666669</v>
      </c>
      <c r="I13" s="100">
        <f t="shared" si="5"/>
        <v>55.104999999999997</v>
      </c>
      <c r="J13" s="100">
        <f t="shared" si="5"/>
        <v>52.354999999999997</v>
      </c>
      <c r="K13" s="100">
        <f t="shared" si="5"/>
        <v>42.965000000000003</v>
      </c>
      <c r="L13" s="100">
        <f t="shared" si="5"/>
        <v>23.635000000000002</v>
      </c>
      <c r="M13" s="100">
        <f t="shared" si="5"/>
        <v>107.47000000000001</v>
      </c>
      <c r="N13" s="100">
        <f t="shared" si="5"/>
        <v>40.705000000000005</v>
      </c>
      <c r="O13" s="100">
        <f t="shared" si="5"/>
        <v>53.6</v>
      </c>
      <c r="P13" s="100">
        <f t="shared" si="5"/>
        <v>38.96</v>
      </c>
      <c r="Q13" s="100">
        <f t="shared" si="5"/>
        <v>28.246666666666666</v>
      </c>
      <c r="R13" s="100">
        <f t="shared" si="5"/>
        <v>3.16</v>
      </c>
      <c r="S13" s="100">
        <f>S11*0.1</f>
        <v>25.340000000000003</v>
      </c>
      <c r="T13" s="100">
        <f t="shared" si="5"/>
        <v>14.473333333333333</v>
      </c>
      <c r="U13" s="100">
        <f t="shared" si="5"/>
        <v>29.166666666666671</v>
      </c>
      <c r="V13" s="100">
        <f t="shared" si="5"/>
        <v>21.82</v>
      </c>
      <c r="W13" s="100">
        <f t="shared" si="5"/>
        <v>29.439999999999998</v>
      </c>
      <c r="X13" s="100">
        <f t="shared" si="5"/>
        <v>30.87</v>
      </c>
      <c r="Y13" s="100">
        <f t="shared" si="5"/>
        <v>55.69</v>
      </c>
      <c r="Z13" s="100">
        <f t="shared" si="5"/>
        <v>44.210000000000008</v>
      </c>
      <c r="AA13" s="100">
        <f t="shared" si="5"/>
        <v>45.713333333333338</v>
      </c>
      <c r="AB13" s="100"/>
      <c r="AC13" s="100">
        <f t="shared" si="5"/>
        <v>86.385000000000005</v>
      </c>
      <c r="AD13" s="100">
        <f t="shared" si="5"/>
        <v>15.55</v>
      </c>
      <c r="AE13" s="100">
        <f t="shared" si="5"/>
        <v>3.16</v>
      </c>
      <c r="AF13" s="100">
        <f t="shared" si="5"/>
        <v>29.953333333333337</v>
      </c>
      <c r="AG13" s="99" t="s">
        <v>46</v>
      </c>
    </row>
    <row r="14" spans="1:33">
      <c r="A14" s="99" t="s">
        <v>60</v>
      </c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99" t="s">
        <v>60</v>
      </c>
    </row>
    <row r="15" spans="1:33" s="106" customFormat="1">
      <c r="A15" s="105" t="s">
        <v>3</v>
      </c>
      <c r="B15" s="105">
        <f t="shared" ref="B15:AF15" si="6">B8/0.2</f>
        <v>0</v>
      </c>
      <c r="C15" s="105">
        <f t="shared" si="6"/>
        <v>0</v>
      </c>
      <c r="D15" s="105">
        <f t="shared" si="6"/>
        <v>0</v>
      </c>
      <c r="E15" s="105">
        <f t="shared" si="6"/>
        <v>34.580000000000005</v>
      </c>
      <c r="F15" s="105">
        <f t="shared" si="6"/>
        <v>0</v>
      </c>
      <c r="G15" s="105">
        <f t="shared" si="6"/>
        <v>143.31500000000003</v>
      </c>
      <c r="H15" s="105">
        <f t="shared" si="6"/>
        <v>249.42</v>
      </c>
      <c r="I15" s="105">
        <f t="shared" si="6"/>
        <v>330.62999999999994</v>
      </c>
      <c r="J15" s="105">
        <f t="shared" si="6"/>
        <v>314.12999999999994</v>
      </c>
      <c r="K15" s="105">
        <f t="shared" si="6"/>
        <v>0</v>
      </c>
      <c r="L15" s="105">
        <f t="shared" si="6"/>
        <v>0</v>
      </c>
      <c r="M15" s="105">
        <f t="shared" si="6"/>
        <v>214.94000000000003</v>
      </c>
      <c r="N15" s="105">
        <f t="shared" si="6"/>
        <v>81.410000000000011</v>
      </c>
      <c r="O15" s="105">
        <f t="shared" si="6"/>
        <v>241.2</v>
      </c>
      <c r="P15" s="105">
        <f t="shared" si="6"/>
        <v>0</v>
      </c>
      <c r="Q15" s="105">
        <f t="shared" si="6"/>
        <v>0</v>
      </c>
      <c r="R15" s="105">
        <f t="shared" si="6"/>
        <v>14.219999999999999</v>
      </c>
      <c r="S15" s="105">
        <f t="shared" si="6"/>
        <v>0</v>
      </c>
      <c r="T15" s="105">
        <f t="shared" si="6"/>
        <v>65.13</v>
      </c>
      <c r="U15" s="105">
        <f t="shared" si="6"/>
        <v>0</v>
      </c>
      <c r="V15" s="105">
        <f t="shared" si="6"/>
        <v>0</v>
      </c>
      <c r="W15" s="105">
        <f t="shared" si="6"/>
        <v>58.879999999999995</v>
      </c>
      <c r="X15" s="105">
        <f t="shared" si="6"/>
        <v>0</v>
      </c>
      <c r="Y15" s="105">
        <f t="shared" si="6"/>
        <v>111.38</v>
      </c>
      <c r="Z15" s="105">
        <f t="shared" si="6"/>
        <v>88.420000000000016</v>
      </c>
      <c r="AA15" s="105">
        <f t="shared" si="6"/>
        <v>68.570000000000007</v>
      </c>
      <c r="AB15" s="105">
        <f t="shared" si="6"/>
        <v>0</v>
      </c>
      <c r="AC15" s="105">
        <f t="shared" si="6"/>
        <v>172.77</v>
      </c>
      <c r="AD15" s="105">
        <f t="shared" si="6"/>
        <v>0</v>
      </c>
      <c r="AE15" s="105">
        <f t="shared" si="6"/>
        <v>14.219999999999999</v>
      </c>
      <c r="AF15" s="105">
        <f t="shared" si="6"/>
        <v>0</v>
      </c>
      <c r="AG15" s="105" t="s">
        <v>3</v>
      </c>
    </row>
    <row r="16" spans="1:33">
      <c r="A16" s="63" t="s">
        <v>59</v>
      </c>
      <c r="B16" s="64"/>
      <c r="C16" s="64">
        <f>C3*0.01</f>
        <v>3.387</v>
      </c>
      <c r="D16" s="64">
        <f>D3*0.01</f>
        <v>0</v>
      </c>
      <c r="E16" s="64">
        <f>E3*0.01</f>
        <v>3.4580000000000002</v>
      </c>
      <c r="F16" s="64"/>
      <c r="G16" s="64">
        <f t="shared" ref="G16:O16" si="7">G3*0.01</f>
        <v>14.331500000000002</v>
      </c>
      <c r="H16" s="64">
        <f t="shared" si="7"/>
        <v>8.3140000000000001</v>
      </c>
      <c r="I16" s="64">
        <f t="shared" si="7"/>
        <v>11.020999999999999</v>
      </c>
      <c r="J16" s="64">
        <f t="shared" si="7"/>
        <v>10.471</v>
      </c>
      <c r="K16" s="64">
        <f t="shared" si="7"/>
        <v>8.593</v>
      </c>
      <c r="L16" s="64">
        <f t="shared" si="7"/>
        <v>4.7270000000000003</v>
      </c>
      <c r="M16" s="64">
        <f t="shared" si="7"/>
        <v>21.494</v>
      </c>
      <c r="N16" s="64">
        <f t="shared" si="7"/>
        <v>8.141</v>
      </c>
      <c r="O16" s="64">
        <f t="shared" si="7"/>
        <v>8.0400000000000009</v>
      </c>
      <c r="P16" s="64"/>
      <c r="Q16" s="64"/>
      <c r="R16" s="64">
        <f>R3*0.01</f>
        <v>0.47399999999999998</v>
      </c>
      <c r="S16" s="64"/>
      <c r="T16" s="64">
        <f>T3*0.01</f>
        <v>2.1709999999999998</v>
      </c>
      <c r="U16" s="64"/>
      <c r="V16" s="64">
        <f t="shared" ref="V16:AA16" si="8">V3*0.01</f>
        <v>4.3639999999999999</v>
      </c>
      <c r="W16" s="64">
        <f t="shared" si="8"/>
        <v>5.8879999999999999</v>
      </c>
      <c r="X16" s="64">
        <f t="shared" si="8"/>
        <v>6.1739999999999995</v>
      </c>
      <c r="Y16" s="64">
        <f t="shared" si="8"/>
        <v>11.138</v>
      </c>
      <c r="Z16" s="64">
        <f t="shared" si="8"/>
        <v>8.8420000000000005</v>
      </c>
      <c r="AA16" s="64">
        <f t="shared" si="8"/>
        <v>6.8570000000000002</v>
      </c>
      <c r="AB16" s="64"/>
      <c r="AC16" s="64">
        <f>AC3*0.01</f>
        <v>17.277000000000001</v>
      </c>
      <c r="AD16" s="64">
        <f>AD3*0.01</f>
        <v>3.11</v>
      </c>
      <c r="AE16" s="64">
        <f>AE3*0.01</f>
        <v>0.47399999999999998</v>
      </c>
      <c r="AF16" s="64"/>
      <c r="AG16" s="63" t="s">
        <v>59</v>
      </c>
    </row>
    <row r="17" spans="1:33" ht="15.75" thickBot="1">
      <c r="A17" s="67" t="s">
        <v>46</v>
      </c>
      <c r="B17" s="67" t="s">
        <v>46</v>
      </c>
      <c r="C17" s="67" t="s">
        <v>46</v>
      </c>
      <c r="D17" s="67" t="s">
        <v>46</v>
      </c>
      <c r="E17" s="67" t="s">
        <v>46</v>
      </c>
      <c r="F17" s="67" t="s">
        <v>46</v>
      </c>
      <c r="G17" s="67" t="s">
        <v>46</v>
      </c>
      <c r="H17" s="67" t="s">
        <v>46</v>
      </c>
      <c r="I17" s="67" t="s">
        <v>46</v>
      </c>
      <c r="J17" s="67" t="s">
        <v>46</v>
      </c>
      <c r="K17" s="67" t="s">
        <v>46</v>
      </c>
      <c r="L17" s="67" t="s">
        <v>46</v>
      </c>
      <c r="M17" s="67" t="s">
        <v>46</v>
      </c>
      <c r="N17" s="67" t="s">
        <v>46</v>
      </c>
      <c r="O17" s="67" t="s">
        <v>46</v>
      </c>
      <c r="P17" s="67" t="s">
        <v>46</v>
      </c>
      <c r="Q17" s="67" t="s">
        <v>46</v>
      </c>
      <c r="R17" s="67" t="s">
        <v>46</v>
      </c>
      <c r="S17" s="67" t="s">
        <v>46</v>
      </c>
      <c r="T17" s="67" t="s">
        <v>46</v>
      </c>
      <c r="U17" s="67" t="s">
        <v>46</v>
      </c>
      <c r="V17" s="67" t="s">
        <v>46</v>
      </c>
      <c r="W17" s="67" t="s">
        <v>46</v>
      </c>
      <c r="X17" s="67" t="s">
        <v>46</v>
      </c>
      <c r="Y17" s="67" t="s">
        <v>46</v>
      </c>
      <c r="Z17" s="67" t="s">
        <v>46</v>
      </c>
      <c r="AA17" s="67" t="s">
        <v>46</v>
      </c>
      <c r="AB17" s="67" t="s">
        <v>46</v>
      </c>
      <c r="AC17" s="67" t="s">
        <v>46</v>
      </c>
      <c r="AD17" s="67" t="s">
        <v>46</v>
      </c>
      <c r="AE17" s="67" t="s">
        <v>46</v>
      </c>
      <c r="AF17" s="67" t="s">
        <v>46</v>
      </c>
      <c r="AG17" s="67" t="s">
        <v>46</v>
      </c>
    </row>
    <row r="18" spans="1:33" s="106" customFormat="1" ht="15.75" thickBot="1">
      <c r="A18" s="109" t="s">
        <v>58</v>
      </c>
      <c r="B18" s="107"/>
      <c r="C18" s="107">
        <v>16.934999999999999</v>
      </c>
      <c r="D18" s="107">
        <v>0</v>
      </c>
      <c r="E18" s="107">
        <v>17.29</v>
      </c>
      <c r="F18" s="107">
        <v>0</v>
      </c>
      <c r="G18" s="107">
        <v>71.657499999999999</v>
      </c>
      <c r="H18" s="107">
        <v>41.57</v>
      </c>
      <c r="I18" s="107">
        <v>55.104999999999997</v>
      </c>
      <c r="J18" s="107">
        <v>52.354999999999997</v>
      </c>
      <c r="K18" s="107">
        <v>42.965000000000003</v>
      </c>
      <c r="L18" s="107">
        <v>23.635000000000002</v>
      </c>
      <c r="M18" s="107">
        <v>107.47</v>
      </c>
      <c r="N18" s="107">
        <v>40.704999999999998</v>
      </c>
      <c r="O18" s="107">
        <v>40.200000000000003</v>
      </c>
      <c r="P18" s="107">
        <v>0</v>
      </c>
      <c r="Q18" s="107">
        <v>0</v>
      </c>
      <c r="R18" s="107">
        <v>2.37</v>
      </c>
      <c r="S18" s="107">
        <v>0</v>
      </c>
      <c r="T18" s="107">
        <v>10.855</v>
      </c>
      <c r="U18" s="107">
        <v>0</v>
      </c>
      <c r="V18" s="107">
        <v>21.82</v>
      </c>
      <c r="W18" s="107">
        <v>29.44</v>
      </c>
      <c r="X18" s="107">
        <v>30.87</v>
      </c>
      <c r="Y18" s="107">
        <v>55.69</v>
      </c>
      <c r="Z18" s="107">
        <v>44.21</v>
      </c>
      <c r="AA18" s="107">
        <v>34.284999999999997</v>
      </c>
      <c r="AB18" s="107"/>
      <c r="AC18" s="255">
        <f>AC3*0.05</f>
        <v>86.385000000000005</v>
      </c>
      <c r="AD18" s="107">
        <v>0</v>
      </c>
      <c r="AE18" s="107">
        <v>2.37</v>
      </c>
      <c r="AF18" s="108">
        <v>0</v>
      </c>
      <c r="AG18" s="109" t="s">
        <v>58</v>
      </c>
    </row>
    <row r="19" spans="1:33" ht="15.75" thickBot="1">
      <c r="A19" s="78" t="s">
        <v>46</v>
      </c>
      <c r="B19" s="80" t="s">
        <v>46</v>
      </c>
      <c r="C19" s="80" t="s">
        <v>46</v>
      </c>
      <c r="D19" s="80" t="s">
        <v>46</v>
      </c>
      <c r="E19" s="80" t="s">
        <v>46</v>
      </c>
      <c r="F19" s="80" t="s">
        <v>46</v>
      </c>
      <c r="G19" s="80" t="s">
        <v>46</v>
      </c>
      <c r="H19" s="80" t="s">
        <v>46</v>
      </c>
      <c r="I19" s="80" t="s">
        <v>46</v>
      </c>
      <c r="J19" s="80" t="s">
        <v>46</v>
      </c>
      <c r="K19" s="80" t="s">
        <v>46</v>
      </c>
      <c r="L19" s="80" t="s">
        <v>46</v>
      </c>
      <c r="M19" s="80" t="s">
        <v>46</v>
      </c>
      <c r="N19" s="80" t="s">
        <v>46</v>
      </c>
      <c r="O19" s="80" t="s">
        <v>46</v>
      </c>
      <c r="P19" s="80" t="s">
        <v>46</v>
      </c>
      <c r="Q19" s="80" t="s">
        <v>46</v>
      </c>
      <c r="R19" s="80" t="s">
        <v>46</v>
      </c>
      <c r="S19" s="80" t="s">
        <v>46</v>
      </c>
      <c r="T19" s="80" t="s">
        <v>46</v>
      </c>
      <c r="U19" s="80" t="s">
        <v>46</v>
      </c>
      <c r="V19" s="80" t="s">
        <v>46</v>
      </c>
      <c r="W19" s="80" t="s">
        <v>46</v>
      </c>
      <c r="X19" s="80" t="s">
        <v>46</v>
      </c>
      <c r="Y19" s="80" t="s">
        <v>46</v>
      </c>
      <c r="Z19" s="80" t="s">
        <v>46</v>
      </c>
      <c r="AA19" s="80" t="s">
        <v>46</v>
      </c>
      <c r="AB19" s="80" t="s">
        <v>46</v>
      </c>
      <c r="AC19" s="80" t="s">
        <v>46</v>
      </c>
      <c r="AD19" s="80" t="s">
        <v>46</v>
      </c>
      <c r="AE19" s="80" t="s">
        <v>46</v>
      </c>
      <c r="AF19" s="81" t="s">
        <v>46</v>
      </c>
      <c r="AG19" s="237" t="s">
        <v>46</v>
      </c>
    </row>
    <row r="20" spans="1:33">
      <c r="A20" s="69" t="s">
        <v>57</v>
      </c>
      <c r="B20" s="75"/>
      <c r="C20" s="75"/>
      <c r="D20" s="75"/>
      <c r="E20" s="76">
        <v>6.9160000000000013</v>
      </c>
      <c r="F20" s="76"/>
      <c r="G20" s="76">
        <v>28.663000000000007</v>
      </c>
      <c r="H20" s="76">
        <v>49.884</v>
      </c>
      <c r="I20" s="76">
        <v>66.125999999999991</v>
      </c>
      <c r="J20" s="76">
        <v>62.825999999999993</v>
      </c>
      <c r="K20" s="76"/>
      <c r="L20" s="76"/>
      <c r="M20" s="76">
        <v>42.988000000000007</v>
      </c>
      <c r="N20" s="76">
        <v>16.282000000000004</v>
      </c>
      <c r="O20" s="76">
        <v>48.24</v>
      </c>
      <c r="P20" s="76"/>
      <c r="Q20" s="76"/>
      <c r="R20" s="76">
        <v>2.8439999999999999</v>
      </c>
      <c r="S20" s="76"/>
      <c r="T20" s="76">
        <v>13.026</v>
      </c>
      <c r="U20" s="76"/>
      <c r="V20" s="76"/>
      <c r="W20" s="76">
        <v>11.776</v>
      </c>
      <c r="X20" s="76"/>
      <c r="Y20" s="76">
        <v>22.276</v>
      </c>
      <c r="Z20" s="76">
        <v>17.684000000000005</v>
      </c>
      <c r="AA20" s="76">
        <v>13.714000000000002</v>
      </c>
      <c r="AB20" s="76"/>
      <c r="AC20" s="255">
        <f>AC3*0.2*0.1</f>
        <v>34.554000000000002</v>
      </c>
      <c r="AD20" s="76"/>
      <c r="AE20" s="76">
        <v>2.8439999999999999</v>
      </c>
      <c r="AF20" s="75"/>
      <c r="AG20" s="69" t="s">
        <v>57</v>
      </c>
    </row>
    <row r="21" spans="1:33">
      <c r="A21" s="63" t="s">
        <v>46</v>
      </c>
      <c r="B21" s="63" t="s">
        <v>46</v>
      </c>
      <c r="C21" s="63" t="s">
        <v>46</v>
      </c>
      <c r="D21" s="63" t="s">
        <v>46</v>
      </c>
      <c r="E21" s="63" t="s">
        <v>46</v>
      </c>
      <c r="F21" s="63" t="s">
        <v>46</v>
      </c>
      <c r="G21" s="63" t="s">
        <v>46</v>
      </c>
      <c r="H21" s="63" t="s">
        <v>46</v>
      </c>
      <c r="I21" s="63" t="s">
        <v>46</v>
      </c>
      <c r="J21" s="63" t="s">
        <v>46</v>
      </c>
      <c r="K21" s="63" t="s">
        <v>46</v>
      </c>
      <c r="L21" s="63" t="s">
        <v>46</v>
      </c>
      <c r="M21" s="63" t="s">
        <v>46</v>
      </c>
      <c r="N21" s="63" t="s">
        <v>46</v>
      </c>
      <c r="O21" s="63" t="s">
        <v>46</v>
      </c>
      <c r="P21" s="63" t="s">
        <v>46</v>
      </c>
      <c r="Q21" s="63" t="s">
        <v>46</v>
      </c>
      <c r="R21" s="63" t="s">
        <v>46</v>
      </c>
      <c r="S21" s="63" t="s">
        <v>46</v>
      </c>
      <c r="T21" s="63" t="s">
        <v>46</v>
      </c>
      <c r="U21" s="63" t="s">
        <v>46</v>
      </c>
      <c r="V21" s="63" t="s">
        <v>46</v>
      </c>
      <c r="W21" s="63" t="s">
        <v>46</v>
      </c>
      <c r="X21" s="63" t="s">
        <v>46</v>
      </c>
      <c r="Y21" s="63" t="s">
        <v>46</v>
      </c>
      <c r="Z21" s="63" t="s">
        <v>46</v>
      </c>
      <c r="AA21" s="63" t="s">
        <v>46</v>
      </c>
      <c r="AB21" s="63" t="s">
        <v>46</v>
      </c>
      <c r="AC21" s="63" t="s">
        <v>46</v>
      </c>
      <c r="AD21" s="63" t="s">
        <v>46</v>
      </c>
      <c r="AE21" s="63" t="s">
        <v>46</v>
      </c>
      <c r="AF21" s="63" t="s">
        <v>46</v>
      </c>
      <c r="AG21" s="63" t="s">
        <v>46</v>
      </c>
    </row>
    <row r="22" spans="1:33">
      <c r="A22" s="63" t="s">
        <v>56</v>
      </c>
      <c r="B22" s="16"/>
      <c r="C22" s="16"/>
      <c r="D22" s="16"/>
      <c r="E22" s="65">
        <f>E8/5</f>
        <v>1.3832000000000002</v>
      </c>
      <c r="F22" s="65"/>
      <c r="G22" s="65">
        <f>G8/5</f>
        <v>5.7326000000000015</v>
      </c>
      <c r="H22" s="65">
        <f>H8/5</f>
        <v>9.9768000000000008</v>
      </c>
      <c r="I22" s="65">
        <f>I8/5</f>
        <v>13.225199999999997</v>
      </c>
      <c r="J22" s="65">
        <f>J8/5</f>
        <v>12.565199999999999</v>
      </c>
      <c r="K22" s="65"/>
      <c r="L22" s="65"/>
      <c r="M22" s="65">
        <f>M8/5</f>
        <v>8.5976000000000017</v>
      </c>
      <c r="N22" s="65">
        <f>N8/5</f>
        <v>3.2564000000000006</v>
      </c>
      <c r="O22" s="65">
        <f>O8/5</f>
        <v>9.6479999999999997</v>
      </c>
      <c r="P22" s="65"/>
      <c r="Q22" s="65"/>
      <c r="R22" s="65">
        <f>R8/5</f>
        <v>0.56879999999999997</v>
      </c>
      <c r="S22" s="65"/>
      <c r="T22" s="65">
        <f>T8/5</f>
        <v>2.6052</v>
      </c>
      <c r="U22" s="65"/>
      <c r="V22" s="65"/>
      <c r="W22" s="65">
        <f>W8/5</f>
        <v>2.3552</v>
      </c>
      <c r="X22" s="65"/>
      <c r="Y22" s="65">
        <f>Y8/5</f>
        <v>4.4551999999999996</v>
      </c>
      <c r="Z22" s="65">
        <f>Z8/5</f>
        <v>3.5368000000000008</v>
      </c>
      <c r="AA22" s="65">
        <f>AA8/5</f>
        <v>2.7428000000000003</v>
      </c>
      <c r="AB22" s="65">
        <f>AB8/5</f>
        <v>0</v>
      </c>
      <c r="AC22" s="65">
        <f>AC8/5</f>
        <v>6.9108000000000001</v>
      </c>
      <c r="AD22" s="65"/>
      <c r="AE22" s="65">
        <f>AE8/5</f>
        <v>0.56879999999999997</v>
      </c>
      <c r="AF22" s="65"/>
      <c r="AG22" s="63" t="s">
        <v>56</v>
      </c>
    </row>
    <row r="23" spans="1:33" ht="15.75" thickBot="1">
      <c r="A23" s="67" t="s">
        <v>46</v>
      </c>
      <c r="B23" s="67" t="s">
        <v>46</v>
      </c>
      <c r="C23" s="67" t="s">
        <v>46</v>
      </c>
      <c r="D23" s="67" t="s">
        <v>46</v>
      </c>
      <c r="E23" s="67" t="s">
        <v>46</v>
      </c>
      <c r="F23" s="67" t="s">
        <v>46</v>
      </c>
      <c r="G23" s="67" t="s">
        <v>46</v>
      </c>
      <c r="H23" s="67" t="s">
        <v>46</v>
      </c>
      <c r="I23" s="67" t="s">
        <v>46</v>
      </c>
      <c r="J23" s="67" t="s">
        <v>46</v>
      </c>
      <c r="K23" s="67" t="s">
        <v>46</v>
      </c>
      <c r="L23" s="67" t="s">
        <v>46</v>
      </c>
      <c r="M23" s="67" t="s">
        <v>46</v>
      </c>
      <c r="N23" s="67" t="s">
        <v>46</v>
      </c>
      <c r="O23" s="67" t="s">
        <v>46</v>
      </c>
      <c r="P23" s="67" t="s">
        <v>46</v>
      </c>
      <c r="Q23" s="67" t="s">
        <v>46</v>
      </c>
      <c r="R23" s="67" t="s">
        <v>46</v>
      </c>
      <c r="S23" s="67" t="s">
        <v>46</v>
      </c>
      <c r="T23" s="67" t="s">
        <v>46</v>
      </c>
      <c r="U23" s="67" t="s">
        <v>46</v>
      </c>
      <c r="V23" s="67" t="s">
        <v>46</v>
      </c>
      <c r="W23" s="67" t="s">
        <v>46</v>
      </c>
      <c r="X23" s="67" t="s">
        <v>46</v>
      </c>
      <c r="Y23" s="67" t="s">
        <v>46</v>
      </c>
      <c r="Z23" s="67" t="s">
        <v>46</v>
      </c>
      <c r="AA23" s="67" t="s">
        <v>46</v>
      </c>
      <c r="AB23" s="67" t="s">
        <v>46</v>
      </c>
      <c r="AC23" s="67" t="s">
        <v>46</v>
      </c>
      <c r="AD23" s="67" t="s">
        <v>46</v>
      </c>
      <c r="AE23" s="67" t="s">
        <v>46</v>
      </c>
      <c r="AF23" s="67" t="s">
        <v>46</v>
      </c>
      <c r="AG23" s="67" t="s">
        <v>46</v>
      </c>
    </row>
    <row r="24" spans="1:33" ht="15.75" thickBot="1">
      <c r="A24" s="77" t="s">
        <v>63</v>
      </c>
      <c r="B24" s="79">
        <f>B3*0.25</f>
        <v>117.22499999999999</v>
      </c>
      <c r="C24" s="79"/>
      <c r="D24" s="79"/>
      <c r="E24" s="79"/>
      <c r="F24" s="79">
        <f>F3*0.25</f>
        <v>140.9</v>
      </c>
      <c r="G24" s="79"/>
      <c r="H24" s="79"/>
      <c r="I24" s="79"/>
      <c r="J24" s="79"/>
      <c r="K24" s="79"/>
      <c r="L24" s="79"/>
      <c r="M24" s="79"/>
      <c r="N24" s="79"/>
      <c r="O24" s="79"/>
      <c r="P24" s="79">
        <f>P3*0.25</f>
        <v>146.1</v>
      </c>
      <c r="Q24" s="79">
        <f>Q3*0.25</f>
        <v>105.925</v>
      </c>
      <c r="R24" s="79"/>
      <c r="S24" s="79">
        <f>S3*0.25</f>
        <v>95.025000000000006</v>
      </c>
      <c r="T24" s="79"/>
      <c r="U24" s="79">
        <f>U3*0.25</f>
        <v>109.375</v>
      </c>
      <c r="V24" s="79"/>
      <c r="W24" s="79"/>
      <c r="X24" s="79"/>
      <c r="Y24" s="79"/>
      <c r="Z24" s="79"/>
      <c r="AA24" s="79"/>
      <c r="AB24" s="79"/>
      <c r="AC24" s="255"/>
      <c r="AD24" s="79"/>
      <c r="AE24" s="79"/>
      <c r="AF24" s="85">
        <f>AF3*0.25</f>
        <v>112.325</v>
      </c>
      <c r="AG24" s="236" t="s">
        <v>63</v>
      </c>
    </row>
    <row r="25" spans="1:33" ht="15.75" thickBot="1">
      <c r="A25" s="78" t="s">
        <v>46</v>
      </c>
      <c r="B25" s="80" t="s">
        <v>46</v>
      </c>
      <c r="C25" s="80" t="s">
        <v>46</v>
      </c>
      <c r="D25" s="80" t="s">
        <v>46</v>
      </c>
      <c r="E25" s="80" t="s">
        <v>46</v>
      </c>
      <c r="F25" s="80" t="s">
        <v>46</v>
      </c>
      <c r="G25" s="80" t="s">
        <v>46</v>
      </c>
      <c r="H25" s="80" t="s">
        <v>46</v>
      </c>
      <c r="I25" s="80" t="s">
        <v>46</v>
      </c>
      <c r="J25" s="80" t="s">
        <v>46</v>
      </c>
      <c r="K25" s="80" t="s">
        <v>46</v>
      </c>
      <c r="L25" s="80" t="s">
        <v>46</v>
      </c>
      <c r="M25" s="80" t="s">
        <v>46</v>
      </c>
      <c r="N25" s="80" t="s">
        <v>46</v>
      </c>
      <c r="O25" s="80" t="s">
        <v>46</v>
      </c>
      <c r="P25" s="80" t="s">
        <v>46</v>
      </c>
      <c r="Q25" s="80" t="s">
        <v>46</v>
      </c>
      <c r="R25" s="80" t="s">
        <v>46</v>
      </c>
      <c r="S25" s="80" t="s">
        <v>46</v>
      </c>
      <c r="T25" s="80" t="s">
        <v>46</v>
      </c>
      <c r="U25" s="80" t="s">
        <v>46</v>
      </c>
      <c r="V25" s="80" t="s">
        <v>46</v>
      </c>
      <c r="W25" s="80" t="s">
        <v>46</v>
      </c>
      <c r="X25" s="80" t="s">
        <v>46</v>
      </c>
      <c r="Y25" s="80" t="s">
        <v>46</v>
      </c>
      <c r="Z25" s="80" t="s">
        <v>46</v>
      </c>
      <c r="AA25" s="80" t="s">
        <v>46</v>
      </c>
      <c r="AB25" s="80" t="s">
        <v>46</v>
      </c>
      <c r="AC25" s="80" t="s">
        <v>46</v>
      </c>
      <c r="AD25" s="80" t="s">
        <v>46</v>
      </c>
      <c r="AE25" s="80" t="s">
        <v>46</v>
      </c>
      <c r="AF25" s="81" t="s">
        <v>46</v>
      </c>
      <c r="AG25" s="237" t="s">
        <v>46</v>
      </c>
    </row>
    <row r="26" spans="1:33">
      <c r="A26" s="69" t="s">
        <v>55</v>
      </c>
      <c r="B26" s="75"/>
      <c r="C26" s="75"/>
      <c r="D26" s="75"/>
      <c r="E26" s="84">
        <f>E8/4</f>
        <v>1.7290000000000003</v>
      </c>
      <c r="F26" s="84"/>
      <c r="G26" s="84">
        <f>G8/4</f>
        <v>7.1657500000000018</v>
      </c>
      <c r="H26" s="84">
        <f>H8/4</f>
        <v>12.471</v>
      </c>
      <c r="I26" s="84">
        <f>I8/4</f>
        <v>16.531499999999998</v>
      </c>
      <c r="J26" s="84">
        <f>J8/4</f>
        <v>15.706499999999998</v>
      </c>
      <c r="K26" s="84"/>
      <c r="L26" s="84"/>
      <c r="M26" s="84">
        <f>M8/4</f>
        <v>10.747000000000002</v>
      </c>
      <c r="N26" s="84">
        <f>N8/4</f>
        <v>4.0705000000000009</v>
      </c>
      <c r="O26" s="84">
        <f>O8/4</f>
        <v>12.06</v>
      </c>
      <c r="P26" s="84"/>
      <c r="Q26" s="84"/>
      <c r="R26" s="84">
        <f>R8/4</f>
        <v>0.71099999999999997</v>
      </c>
      <c r="S26" s="84"/>
      <c r="T26" s="84">
        <f>T8/4</f>
        <v>3.2565</v>
      </c>
      <c r="U26" s="84"/>
      <c r="V26" s="84"/>
      <c r="W26" s="84">
        <f>W8/4</f>
        <v>2.944</v>
      </c>
      <c r="X26" s="84"/>
      <c r="Y26" s="84">
        <f>Y8/4</f>
        <v>5.569</v>
      </c>
      <c r="Z26" s="84">
        <f>Z8/4</f>
        <v>4.4210000000000012</v>
      </c>
      <c r="AA26" s="84">
        <f>AA8/4</f>
        <v>3.4285000000000005</v>
      </c>
      <c r="AB26" s="84">
        <f>AB8/4</f>
        <v>0</v>
      </c>
      <c r="AC26" s="84">
        <f>AC8/4</f>
        <v>8.6385000000000005</v>
      </c>
      <c r="AD26" s="84"/>
      <c r="AE26" s="84">
        <f>AE8/4</f>
        <v>0.71099999999999997</v>
      </c>
      <c r="AF26" s="75"/>
      <c r="AG26" s="69" t="s">
        <v>55</v>
      </c>
    </row>
    <row r="27" spans="1:33">
      <c r="A27" s="63" t="s">
        <v>46</v>
      </c>
      <c r="B27" s="63" t="s">
        <v>46</v>
      </c>
      <c r="C27" s="63" t="s">
        <v>46</v>
      </c>
      <c r="D27" s="63" t="s">
        <v>46</v>
      </c>
      <c r="E27" s="63" t="s">
        <v>46</v>
      </c>
      <c r="F27" s="63" t="s">
        <v>46</v>
      </c>
      <c r="G27" s="63" t="s">
        <v>46</v>
      </c>
      <c r="H27" s="63" t="s">
        <v>46</v>
      </c>
      <c r="I27" s="63" t="s">
        <v>46</v>
      </c>
      <c r="J27" s="63" t="s">
        <v>46</v>
      </c>
      <c r="K27" s="63" t="s">
        <v>46</v>
      </c>
      <c r="L27" s="63" t="s">
        <v>46</v>
      </c>
      <c r="M27" s="63" t="s">
        <v>46</v>
      </c>
      <c r="N27" s="63" t="s">
        <v>46</v>
      </c>
      <c r="O27" s="63" t="s">
        <v>46</v>
      </c>
      <c r="P27" s="63" t="s">
        <v>46</v>
      </c>
      <c r="Q27" s="63" t="s">
        <v>46</v>
      </c>
      <c r="R27" s="63" t="s">
        <v>46</v>
      </c>
      <c r="S27" s="63" t="s">
        <v>46</v>
      </c>
      <c r="T27" s="63" t="s">
        <v>46</v>
      </c>
      <c r="U27" s="63" t="s">
        <v>46</v>
      </c>
      <c r="V27" s="63" t="s">
        <v>46</v>
      </c>
      <c r="W27" s="63" t="s">
        <v>46</v>
      </c>
      <c r="X27" s="63" t="s">
        <v>46</v>
      </c>
      <c r="Y27" s="63" t="s">
        <v>46</v>
      </c>
      <c r="Z27" s="63" t="s">
        <v>46</v>
      </c>
      <c r="AA27" s="63" t="s">
        <v>46</v>
      </c>
      <c r="AB27" s="63" t="s">
        <v>46</v>
      </c>
      <c r="AC27" s="63" t="s">
        <v>46</v>
      </c>
      <c r="AD27" s="63" t="s">
        <v>46</v>
      </c>
      <c r="AE27" s="63" t="s">
        <v>46</v>
      </c>
      <c r="AF27" s="63" t="s">
        <v>46</v>
      </c>
      <c r="AG27" s="63" t="s">
        <v>46</v>
      </c>
    </row>
    <row r="28" spans="1:33">
      <c r="A28" s="63" t="s">
        <v>54</v>
      </c>
      <c r="B28" s="16"/>
      <c r="C28" s="65">
        <f>C3*0.06</f>
        <v>20.321999999999999</v>
      </c>
      <c r="D28" s="65">
        <f>D3*0.06</f>
        <v>0</v>
      </c>
      <c r="E28" s="65">
        <f>E3*0.06</f>
        <v>20.748000000000001</v>
      </c>
      <c r="F28" s="65"/>
      <c r="G28" s="65">
        <f t="shared" ref="G28:O28" si="9">G3*0.06</f>
        <v>85.989000000000004</v>
      </c>
      <c r="H28" s="65">
        <f t="shared" si="9"/>
        <v>49.884</v>
      </c>
      <c r="I28" s="65">
        <f t="shared" si="9"/>
        <v>66.125999999999991</v>
      </c>
      <c r="J28" s="65">
        <f t="shared" si="9"/>
        <v>62.825999999999993</v>
      </c>
      <c r="K28" s="65">
        <f t="shared" si="9"/>
        <v>51.557999999999993</v>
      </c>
      <c r="L28" s="65">
        <f t="shared" si="9"/>
        <v>28.361999999999998</v>
      </c>
      <c r="M28" s="65">
        <f t="shared" si="9"/>
        <v>128.964</v>
      </c>
      <c r="N28" s="65">
        <f t="shared" si="9"/>
        <v>48.845999999999997</v>
      </c>
      <c r="O28" s="65">
        <f t="shared" si="9"/>
        <v>48.239999999999995</v>
      </c>
      <c r="P28" s="65"/>
      <c r="Q28" s="65"/>
      <c r="R28" s="65">
        <f>R3*0.06</f>
        <v>2.8439999999999999</v>
      </c>
      <c r="S28" s="65"/>
      <c r="T28" s="65">
        <f>T3*0.06</f>
        <v>13.026</v>
      </c>
      <c r="U28" s="65"/>
      <c r="V28" s="65">
        <f t="shared" ref="V28:AA28" si="10">V3*0.06</f>
        <v>26.183999999999997</v>
      </c>
      <c r="W28" s="65">
        <f t="shared" si="10"/>
        <v>35.327999999999996</v>
      </c>
      <c r="X28" s="65">
        <f t="shared" si="10"/>
        <v>37.043999999999997</v>
      </c>
      <c r="Y28" s="65">
        <f t="shared" si="10"/>
        <v>66.827999999999989</v>
      </c>
      <c r="Z28" s="65">
        <f t="shared" si="10"/>
        <v>53.052</v>
      </c>
      <c r="AA28" s="65">
        <f t="shared" si="10"/>
        <v>41.142000000000003</v>
      </c>
      <c r="AB28" s="65"/>
      <c r="AC28" s="65">
        <f>AC3*0.06</f>
        <v>103.66199999999999</v>
      </c>
      <c r="AD28" s="65">
        <f>AD3*0.06</f>
        <v>18.66</v>
      </c>
      <c r="AE28" s="65">
        <f>AE3*0.06</f>
        <v>2.8439999999999999</v>
      </c>
      <c r="AF28" s="65"/>
      <c r="AG28" s="63" t="s">
        <v>54</v>
      </c>
    </row>
    <row r="29" spans="1:33">
      <c r="A29" s="63" t="s">
        <v>46</v>
      </c>
      <c r="B29" s="63" t="s">
        <v>46</v>
      </c>
      <c r="C29" s="63" t="s">
        <v>46</v>
      </c>
      <c r="D29" s="63" t="s">
        <v>46</v>
      </c>
      <c r="E29" s="63" t="s">
        <v>46</v>
      </c>
      <c r="F29" s="63" t="s">
        <v>46</v>
      </c>
      <c r="G29" s="63" t="s">
        <v>46</v>
      </c>
      <c r="H29" s="63" t="s">
        <v>46</v>
      </c>
      <c r="I29" s="63" t="s">
        <v>46</v>
      </c>
      <c r="J29" s="63" t="s">
        <v>46</v>
      </c>
      <c r="K29" s="63" t="s">
        <v>46</v>
      </c>
      <c r="L29" s="63" t="s">
        <v>46</v>
      </c>
      <c r="M29" s="63" t="s">
        <v>46</v>
      </c>
      <c r="N29" s="63" t="s">
        <v>46</v>
      </c>
      <c r="O29" s="63" t="s">
        <v>46</v>
      </c>
      <c r="P29" s="63" t="s">
        <v>46</v>
      </c>
      <c r="Q29" s="63" t="s">
        <v>46</v>
      </c>
      <c r="R29" s="63" t="s">
        <v>46</v>
      </c>
      <c r="S29" s="63" t="s">
        <v>46</v>
      </c>
      <c r="T29" s="63" t="s">
        <v>46</v>
      </c>
      <c r="U29" s="63" t="s">
        <v>46</v>
      </c>
      <c r="V29" s="63" t="s">
        <v>46</v>
      </c>
      <c r="W29" s="63" t="s">
        <v>46</v>
      </c>
      <c r="X29" s="63" t="s">
        <v>46</v>
      </c>
      <c r="Y29" s="63" t="s">
        <v>46</v>
      </c>
      <c r="Z29" s="63" t="s">
        <v>46</v>
      </c>
      <c r="AA29" s="63" t="s">
        <v>46</v>
      </c>
      <c r="AB29" s="63" t="s">
        <v>46</v>
      </c>
      <c r="AC29" s="63" t="s">
        <v>46</v>
      </c>
      <c r="AD29" s="63" t="s">
        <v>46</v>
      </c>
      <c r="AE29" s="63" t="s">
        <v>46</v>
      </c>
      <c r="AF29" s="63" t="s">
        <v>46</v>
      </c>
      <c r="AG29" s="63" t="s">
        <v>46</v>
      </c>
    </row>
    <row r="32" spans="1:33" ht="15.75" hidden="1" thickBot="1">
      <c r="A32" s="61"/>
      <c r="B32" s="294" t="s">
        <v>0</v>
      </c>
      <c r="C32" s="290"/>
      <c r="D32" s="293"/>
      <c r="E32" s="62" t="s">
        <v>5</v>
      </c>
      <c r="F32" s="62" t="s">
        <v>4</v>
      </c>
      <c r="G32" s="62" t="s">
        <v>6</v>
      </c>
      <c r="H32" s="62" t="s">
        <v>7</v>
      </c>
      <c r="I32" s="62" t="s">
        <v>8</v>
      </c>
      <c r="J32" s="292" t="s">
        <v>9</v>
      </c>
      <c r="K32" s="293"/>
      <c r="L32" s="292" t="s">
        <v>10</v>
      </c>
      <c r="M32" s="293"/>
      <c r="N32" s="62" t="s">
        <v>11</v>
      </c>
      <c r="O32" s="62" t="s">
        <v>12</v>
      </c>
      <c r="P32" s="62" t="s">
        <v>13</v>
      </c>
      <c r="Q32" s="62" t="s">
        <v>14</v>
      </c>
      <c r="R32" s="292" t="s">
        <v>15</v>
      </c>
      <c r="S32" s="293"/>
      <c r="T32" s="290" t="s">
        <v>16</v>
      </c>
      <c r="U32" s="293"/>
      <c r="V32" s="62" t="s">
        <v>17</v>
      </c>
      <c r="W32" s="62" t="s">
        <v>18</v>
      </c>
      <c r="X32" s="292" t="s">
        <v>19</v>
      </c>
      <c r="Y32" s="293"/>
      <c r="Z32" s="62" t="s">
        <v>20</v>
      </c>
      <c r="AA32" s="62" t="s">
        <v>21</v>
      </c>
      <c r="AB32" s="292" t="s">
        <v>22</v>
      </c>
      <c r="AC32" s="293"/>
      <c r="AD32" s="62" t="s">
        <v>23</v>
      </c>
      <c r="AE32" s="290" t="s">
        <v>24</v>
      </c>
      <c r="AF32" s="291"/>
      <c r="AG32" s="61"/>
    </row>
    <row r="33" spans="1:33" hidden="1">
      <c r="A33" s="66" t="s">
        <v>2</v>
      </c>
      <c r="B33" s="67">
        <v>5</v>
      </c>
      <c r="C33" s="67">
        <v>3</v>
      </c>
      <c r="D33" s="67">
        <v>4</v>
      </c>
      <c r="E33" s="67">
        <v>2</v>
      </c>
      <c r="F33" s="67">
        <v>5</v>
      </c>
      <c r="G33" s="67">
        <v>2</v>
      </c>
      <c r="H33" s="68">
        <v>1</v>
      </c>
      <c r="I33" s="67">
        <v>1</v>
      </c>
      <c r="J33" s="67">
        <v>1</v>
      </c>
      <c r="K33" s="67">
        <v>3</v>
      </c>
      <c r="L33" s="67">
        <v>3</v>
      </c>
      <c r="M33" s="67">
        <v>2</v>
      </c>
      <c r="N33" s="67">
        <v>2</v>
      </c>
      <c r="O33" s="67">
        <v>1</v>
      </c>
      <c r="P33" s="67">
        <v>5</v>
      </c>
      <c r="Q33" s="67">
        <v>5</v>
      </c>
      <c r="R33" s="67">
        <v>1</v>
      </c>
      <c r="S33" s="67">
        <v>5</v>
      </c>
      <c r="T33" s="67">
        <v>1</v>
      </c>
      <c r="U33" s="67">
        <v>5</v>
      </c>
      <c r="V33" s="67">
        <v>3</v>
      </c>
      <c r="W33" s="67">
        <v>2</v>
      </c>
      <c r="X33" s="67">
        <v>3</v>
      </c>
      <c r="Y33" s="67">
        <v>2</v>
      </c>
      <c r="Z33" s="67">
        <v>2</v>
      </c>
      <c r="AA33" s="67">
        <v>2</v>
      </c>
      <c r="AB33" s="67">
        <v>2</v>
      </c>
      <c r="AC33" s="67">
        <v>1</v>
      </c>
      <c r="AD33" s="67">
        <v>4</v>
      </c>
      <c r="AE33" s="67">
        <v>1</v>
      </c>
      <c r="AF33" s="67">
        <v>5</v>
      </c>
      <c r="AG33" s="66" t="s">
        <v>2</v>
      </c>
    </row>
    <row r="34" spans="1:33" ht="15.75" hidden="1" thickBot="1">
      <c r="B34" s="71">
        <v>468.9</v>
      </c>
      <c r="C34" s="71">
        <v>338.7</v>
      </c>
      <c r="D34" s="255"/>
      <c r="E34" s="71">
        <v>345.8</v>
      </c>
      <c r="F34" s="71">
        <v>563.6</v>
      </c>
      <c r="G34" s="71">
        <v>1433.15</v>
      </c>
      <c r="H34" s="71">
        <v>831.4</v>
      </c>
      <c r="I34" s="71">
        <v>1102.0999999999999</v>
      </c>
      <c r="J34" s="71">
        <v>1047.0999999999999</v>
      </c>
      <c r="K34" s="71">
        <v>859.3</v>
      </c>
      <c r="L34" s="71">
        <v>472.7</v>
      </c>
      <c r="M34" s="71">
        <v>2149.4</v>
      </c>
      <c r="N34" s="71">
        <v>814.1</v>
      </c>
      <c r="O34" s="71">
        <v>804</v>
      </c>
      <c r="P34" s="71">
        <v>584.4</v>
      </c>
      <c r="Q34" s="71">
        <v>423.7</v>
      </c>
      <c r="R34" s="71">
        <v>47.4</v>
      </c>
      <c r="S34" s="71">
        <v>380.1</v>
      </c>
      <c r="T34" s="71">
        <v>217.1</v>
      </c>
      <c r="U34" s="71">
        <v>437.5</v>
      </c>
      <c r="V34" s="71">
        <v>436.4</v>
      </c>
      <c r="W34" s="71">
        <v>588.79999999999995</v>
      </c>
      <c r="X34" s="71">
        <v>617.4</v>
      </c>
      <c r="Y34" s="71">
        <v>1113.8</v>
      </c>
      <c r="Z34" s="71">
        <v>884.2</v>
      </c>
      <c r="AA34" s="71">
        <v>685.7</v>
      </c>
      <c r="AB34" s="71"/>
      <c r="AC34" s="254">
        <v>1727.7</v>
      </c>
      <c r="AD34" s="71">
        <v>311</v>
      </c>
      <c r="AE34" s="71">
        <v>47.4</v>
      </c>
      <c r="AF34" s="73">
        <v>449.3</v>
      </c>
    </row>
    <row r="35" spans="1:33" hidden="1">
      <c r="A35">
        <v>1</v>
      </c>
      <c r="H35" s="71">
        <v>831.4</v>
      </c>
      <c r="I35" s="71">
        <v>1102.0999999999999</v>
      </c>
      <c r="J35" s="71">
        <v>1047.0999999999999</v>
      </c>
      <c r="O35" s="71">
        <v>804</v>
      </c>
      <c r="R35" s="71">
        <v>47.4</v>
      </c>
      <c r="T35" s="71">
        <v>217.1</v>
      </c>
      <c r="AC35" s="254">
        <v>1727.7</v>
      </c>
      <c r="AE35" s="71">
        <v>47.4</v>
      </c>
    </row>
    <row r="36" spans="1:33" s="106" customFormat="1" hidden="1">
      <c r="A36" s="106">
        <v>2</v>
      </c>
      <c r="E36" s="281">
        <v>345.8</v>
      </c>
      <c r="G36" s="281">
        <v>1433.15</v>
      </c>
      <c r="M36" s="281">
        <v>2149.4</v>
      </c>
      <c r="N36" s="281">
        <v>814.1</v>
      </c>
      <c r="W36" s="281">
        <v>588.79999999999995</v>
      </c>
      <c r="Y36" s="281">
        <v>1113.8</v>
      </c>
      <c r="Z36" s="281">
        <v>884.2</v>
      </c>
      <c r="AA36" s="281">
        <v>685.7</v>
      </c>
    </row>
    <row r="37" spans="1:33" ht="15.75" hidden="1" thickBot="1">
      <c r="A37">
        <v>5</v>
      </c>
      <c r="B37" s="71">
        <v>468.9</v>
      </c>
      <c r="F37" s="71">
        <v>563.6</v>
      </c>
      <c r="P37" s="71">
        <v>584.4</v>
      </c>
      <c r="Q37" s="71">
        <v>423.7</v>
      </c>
      <c r="S37" s="71">
        <v>380.1</v>
      </c>
      <c r="U37" s="71">
        <v>437.5</v>
      </c>
      <c r="AF37" s="73">
        <v>449.3</v>
      </c>
    </row>
    <row r="38" spans="1:33" hidden="1">
      <c r="A38" t="s">
        <v>161</v>
      </c>
      <c r="B38">
        <f>B35*0.3*0.2</f>
        <v>0</v>
      </c>
      <c r="C38">
        <f t="shared" ref="C38:AG38" si="11">C35*0.3*0.2</f>
        <v>0</v>
      </c>
      <c r="D38">
        <f t="shared" si="11"/>
        <v>0</v>
      </c>
      <c r="E38">
        <f t="shared" si="11"/>
        <v>0</v>
      </c>
      <c r="F38">
        <f t="shared" si="11"/>
        <v>0</v>
      </c>
      <c r="G38">
        <f t="shared" si="11"/>
        <v>0</v>
      </c>
      <c r="H38">
        <f t="shared" si="11"/>
        <v>49.884</v>
      </c>
      <c r="I38">
        <f t="shared" si="11"/>
        <v>66.125999999999991</v>
      </c>
      <c r="J38">
        <f t="shared" si="11"/>
        <v>62.825999999999993</v>
      </c>
      <c r="K38">
        <f t="shared" si="11"/>
        <v>0</v>
      </c>
      <c r="L38">
        <f t="shared" si="11"/>
        <v>0</v>
      </c>
      <c r="M38">
        <f t="shared" si="11"/>
        <v>0</v>
      </c>
      <c r="N38">
        <f t="shared" si="11"/>
        <v>0</v>
      </c>
      <c r="O38">
        <f t="shared" si="11"/>
        <v>48.24</v>
      </c>
      <c r="P38">
        <f t="shared" si="11"/>
        <v>0</v>
      </c>
      <c r="Q38">
        <f t="shared" si="11"/>
        <v>0</v>
      </c>
      <c r="R38">
        <f t="shared" si="11"/>
        <v>2.8439999999999999</v>
      </c>
      <c r="S38">
        <f t="shared" si="11"/>
        <v>0</v>
      </c>
      <c r="T38">
        <f t="shared" si="11"/>
        <v>13.026</v>
      </c>
      <c r="U38">
        <f t="shared" si="11"/>
        <v>0</v>
      </c>
      <c r="V38">
        <f t="shared" si="11"/>
        <v>0</v>
      </c>
      <c r="W38">
        <f t="shared" si="11"/>
        <v>0</v>
      </c>
      <c r="X38">
        <f t="shared" si="11"/>
        <v>0</v>
      </c>
      <c r="Y38">
        <f t="shared" si="11"/>
        <v>0</v>
      </c>
      <c r="Z38">
        <f t="shared" si="11"/>
        <v>0</v>
      </c>
      <c r="AA38">
        <f t="shared" si="11"/>
        <v>0</v>
      </c>
      <c r="AB38">
        <f t="shared" si="11"/>
        <v>0</v>
      </c>
      <c r="AC38">
        <f t="shared" si="11"/>
        <v>103.66199999999999</v>
      </c>
      <c r="AD38">
        <f t="shared" si="11"/>
        <v>0</v>
      </c>
      <c r="AE38">
        <f t="shared" si="11"/>
        <v>2.8439999999999999</v>
      </c>
      <c r="AF38">
        <f t="shared" si="11"/>
        <v>0</v>
      </c>
      <c r="AG38">
        <f t="shared" si="11"/>
        <v>0</v>
      </c>
    </row>
    <row r="39" spans="1:33" hidden="1">
      <c r="A39" t="s">
        <v>162</v>
      </c>
      <c r="B39">
        <f>B36*0.1*0.2</f>
        <v>0</v>
      </c>
      <c r="C39">
        <f t="shared" ref="C39:AG39" si="12">C36*0.1*0.2</f>
        <v>0</v>
      </c>
      <c r="D39">
        <f t="shared" si="12"/>
        <v>0</v>
      </c>
      <c r="E39">
        <f t="shared" si="12"/>
        <v>6.9160000000000013</v>
      </c>
      <c r="F39">
        <f t="shared" si="12"/>
        <v>0</v>
      </c>
      <c r="G39">
        <f t="shared" si="12"/>
        <v>28.663000000000007</v>
      </c>
      <c r="H39">
        <f t="shared" si="12"/>
        <v>0</v>
      </c>
      <c r="I39">
        <f t="shared" si="12"/>
        <v>0</v>
      </c>
      <c r="J39">
        <f t="shared" si="12"/>
        <v>0</v>
      </c>
      <c r="K39">
        <f t="shared" si="12"/>
        <v>0</v>
      </c>
      <c r="L39">
        <f t="shared" si="12"/>
        <v>0</v>
      </c>
      <c r="M39">
        <f t="shared" si="12"/>
        <v>42.988000000000007</v>
      </c>
      <c r="N39">
        <f t="shared" si="12"/>
        <v>16.282000000000004</v>
      </c>
      <c r="O39">
        <f t="shared" si="12"/>
        <v>0</v>
      </c>
      <c r="P39">
        <f t="shared" si="12"/>
        <v>0</v>
      </c>
      <c r="Q39">
        <f t="shared" si="12"/>
        <v>0</v>
      </c>
      <c r="R39">
        <f t="shared" si="12"/>
        <v>0</v>
      </c>
      <c r="S39">
        <f t="shared" si="12"/>
        <v>0</v>
      </c>
      <c r="T39">
        <f t="shared" si="12"/>
        <v>0</v>
      </c>
      <c r="U39">
        <f t="shared" si="12"/>
        <v>0</v>
      </c>
      <c r="V39">
        <f t="shared" si="12"/>
        <v>0</v>
      </c>
      <c r="W39">
        <f t="shared" si="12"/>
        <v>11.776</v>
      </c>
      <c r="X39">
        <f t="shared" si="12"/>
        <v>0</v>
      </c>
      <c r="Y39">
        <f t="shared" si="12"/>
        <v>22.276</v>
      </c>
      <c r="Z39">
        <f t="shared" si="12"/>
        <v>17.684000000000005</v>
      </c>
      <c r="AA39">
        <f t="shared" si="12"/>
        <v>13.714000000000002</v>
      </c>
      <c r="AB39">
        <f t="shared" si="12"/>
        <v>0</v>
      </c>
      <c r="AC39">
        <f t="shared" si="12"/>
        <v>0</v>
      </c>
      <c r="AD39">
        <f t="shared" si="12"/>
        <v>0</v>
      </c>
      <c r="AE39">
        <f t="shared" si="12"/>
        <v>0</v>
      </c>
      <c r="AF39">
        <f t="shared" si="12"/>
        <v>0</v>
      </c>
      <c r="AG39">
        <f t="shared" si="12"/>
        <v>0</v>
      </c>
    </row>
    <row r="40" spans="1:33" hidden="1">
      <c r="A40" t="s">
        <v>163</v>
      </c>
      <c r="B40">
        <f>B37*0.2</f>
        <v>93.78</v>
      </c>
      <c r="C40">
        <f t="shared" ref="C40:AG40" si="13">C37*0.2</f>
        <v>0</v>
      </c>
      <c r="D40">
        <f t="shared" si="13"/>
        <v>0</v>
      </c>
      <c r="E40">
        <f t="shared" si="13"/>
        <v>0</v>
      </c>
      <c r="F40">
        <f t="shared" si="13"/>
        <v>112.72000000000001</v>
      </c>
      <c r="G40">
        <f t="shared" si="13"/>
        <v>0</v>
      </c>
      <c r="H40">
        <f t="shared" si="13"/>
        <v>0</v>
      </c>
      <c r="I40">
        <f t="shared" si="13"/>
        <v>0</v>
      </c>
      <c r="J40">
        <f t="shared" si="13"/>
        <v>0</v>
      </c>
      <c r="K40">
        <f t="shared" si="13"/>
        <v>0</v>
      </c>
      <c r="L40">
        <f t="shared" si="13"/>
        <v>0</v>
      </c>
      <c r="M40">
        <f t="shared" si="13"/>
        <v>0</v>
      </c>
      <c r="N40">
        <f t="shared" si="13"/>
        <v>0</v>
      </c>
      <c r="O40">
        <f t="shared" si="13"/>
        <v>0</v>
      </c>
      <c r="P40">
        <f t="shared" si="13"/>
        <v>116.88</v>
      </c>
      <c r="Q40">
        <f t="shared" si="13"/>
        <v>84.740000000000009</v>
      </c>
      <c r="R40">
        <f t="shared" si="13"/>
        <v>0</v>
      </c>
      <c r="S40">
        <f t="shared" si="13"/>
        <v>76.02000000000001</v>
      </c>
      <c r="T40">
        <f t="shared" si="13"/>
        <v>0</v>
      </c>
      <c r="U40">
        <f t="shared" si="13"/>
        <v>87.5</v>
      </c>
      <c r="V40">
        <f t="shared" si="13"/>
        <v>0</v>
      </c>
      <c r="W40">
        <f t="shared" si="13"/>
        <v>0</v>
      </c>
      <c r="X40">
        <f t="shared" si="13"/>
        <v>0</v>
      </c>
      <c r="Y40">
        <f t="shared" si="13"/>
        <v>0</v>
      </c>
      <c r="Z40">
        <f t="shared" si="13"/>
        <v>0</v>
      </c>
      <c r="AA40">
        <f t="shared" si="13"/>
        <v>0</v>
      </c>
      <c r="AB40">
        <f t="shared" si="13"/>
        <v>0</v>
      </c>
      <c r="AC40">
        <f t="shared" si="13"/>
        <v>0</v>
      </c>
      <c r="AD40">
        <f t="shared" si="13"/>
        <v>0</v>
      </c>
      <c r="AE40">
        <f t="shared" si="13"/>
        <v>0</v>
      </c>
      <c r="AF40">
        <f t="shared" si="13"/>
        <v>89.860000000000014</v>
      </c>
      <c r="AG40">
        <f t="shared" si="13"/>
        <v>0</v>
      </c>
    </row>
    <row r="41" spans="1:33" s="282" customFormat="1" hidden="1">
      <c r="A41" s="282" t="s">
        <v>164</v>
      </c>
      <c r="B41" s="282">
        <f>B38+B39+B40</f>
        <v>93.78</v>
      </c>
      <c r="C41" s="282">
        <f t="shared" ref="C41:AG41" si="14">C38+C39+C40</f>
        <v>0</v>
      </c>
      <c r="D41" s="282">
        <f t="shared" si="14"/>
        <v>0</v>
      </c>
      <c r="E41" s="282">
        <f t="shared" si="14"/>
        <v>6.9160000000000013</v>
      </c>
      <c r="F41" s="282">
        <f t="shared" si="14"/>
        <v>112.72000000000001</v>
      </c>
      <c r="G41" s="282">
        <f t="shared" si="14"/>
        <v>28.663000000000007</v>
      </c>
      <c r="H41" s="282">
        <f t="shared" si="14"/>
        <v>49.884</v>
      </c>
      <c r="I41" s="282">
        <f t="shared" si="14"/>
        <v>66.125999999999991</v>
      </c>
      <c r="J41" s="282">
        <f t="shared" si="14"/>
        <v>62.825999999999993</v>
      </c>
      <c r="K41" s="282">
        <f t="shared" si="14"/>
        <v>0</v>
      </c>
      <c r="L41" s="282">
        <f t="shared" si="14"/>
        <v>0</v>
      </c>
      <c r="M41" s="282">
        <f t="shared" si="14"/>
        <v>42.988000000000007</v>
      </c>
      <c r="N41" s="282">
        <f t="shared" si="14"/>
        <v>16.282000000000004</v>
      </c>
      <c r="O41" s="282">
        <f t="shared" si="14"/>
        <v>48.24</v>
      </c>
      <c r="P41" s="282">
        <f t="shared" si="14"/>
        <v>116.88</v>
      </c>
      <c r="Q41" s="282">
        <f t="shared" si="14"/>
        <v>84.740000000000009</v>
      </c>
      <c r="R41" s="282">
        <f t="shared" si="14"/>
        <v>2.8439999999999999</v>
      </c>
      <c r="S41" s="282">
        <f t="shared" si="14"/>
        <v>76.02000000000001</v>
      </c>
      <c r="T41" s="282">
        <f t="shared" si="14"/>
        <v>13.026</v>
      </c>
      <c r="U41" s="282">
        <f t="shared" si="14"/>
        <v>87.5</v>
      </c>
      <c r="V41" s="282">
        <f t="shared" si="14"/>
        <v>0</v>
      </c>
      <c r="W41" s="282">
        <f t="shared" si="14"/>
        <v>11.776</v>
      </c>
      <c r="X41" s="282">
        <f t="shared" si="14"/>
        <v>0</v>
      </c>
      <c r="Y41" s="282">
        <f t="shared" si="14"/>
        <v>22.276</v>
      </c>
      <c r="Z41" s="282">
        <f t="shared" si="14"/>
        <v>17.684000000000005</v>
      </c>
      <c r="AA41" s="282">
        <f t="shared" si="14"/>
        <v>13.714000000000002</v>
      </c>
      <c r="AB41" s="282">
        <f t="shared" si="14"/>
        <v>0</v>
      </c>
      <c r="AC41" s="282">
        <f t="shared" si="14"/>
        <v>103.66199999999999</v>
      </c>
      <c r="AD41" s="282">
        <f t="shared" si="14"/>
        <v>0</v>
      </c>
      <c r="AE41" s="282">
        <f t="shared" si="14"/>
        <v>2.8439999999999999</v>
      </c>
      <c r="AF41" s="282">
        <f t="shared" si="14"/>
        <v>89.860000000000014</v>
      </c>
      <c r="AG41" s="282">
        <f t="shared" si="14"/>
        <v>0</v>
      </c>
    </row>
  </sheetData>
  <mergeCells count="18">
    <mergeCell ref="AG3:AG4"/>
    <mergeCell ref="B32:D32"/>
    <mergeCell ref="J32:K32"/>
    <mergeCell ref="L32:M32"/>
    <mergeCell ref="R32:S32"/>
    <mergeCell ref="T32:U32"/>
    <mergeCell ref="X32:Y32"/>
    <mergeCell ref="AB32:AC32"/>
    <mergeCell ref="AE32:AF32"/>
    <mergeCell ref="X1:Y1"/>
    <mergeCell ref="AB1:AC1"/>
    <mergeCell ref="AE1:AF1"/>
    <mergeCell ref="A3:A4"/>
    <mergeCell ref="J1:K1"/>
    <mergeCell ref="L1:M1"/>
    <mergeCell ref="R1:S1"/>
    <mergeCell ref="T1:U1"/>
    <mergeCell ref="B1:D1"/>
  </mergeCells>
  <phoneticPr fontId="5" type="noConversion"/>
  <pageMargins left="0.7" right="0.7" top="0.75" bottom="0.75" header="0.3" footer="0.3"/>
  <pageSetup paperSize="9" orientation="portrait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indexed="11"/>
  </sheetPr>
  <dimension ref="A1:BC35"/>
  <sheetViews>
    <sheetView workbookViewId="0">
      <selection activeCell="J35" sqref="J35"/>
    </sheetView>
  </sheetViews>
  <sheetFormatPr defaultRowHeight="12.75"/>
  <cols>
    <col min="1" max="1" width="4.85546875" style="56" customWidth="1"/>
    <col min="2" max="2" width="34.140625" style="44" customWidth="1"/>
    <col min="3" max="3" width="5.140625" style="44" customWidth="1"/>
    <col min="4" max="42" width="9.140625" style="44"/>
    <col min="43" max="43" width="9.140625" style="190"/>
    <col min="44" max="44" width="36.28515625" style="44" bestFit="1" customWidth="1"/>
    <col min="45" max="16384" width="9.140625" style="44"/>
  </cols>
  <sheetData>
    <row r="1" spans="1:55" s="2" customFormat="1" ht="15.75">
      <c r="A1" s="234" t="s">
        <v>155</v>
      </c>
      <c r="B1" s="215"/>
      <c r="C1" s="235"/>
      <c r="D1" s="235"/>
      <c r="E1" s="235"/>
      <c r="F1" s="2" t="s">
        <v>166</v>
      </c>
      <c r="S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</row>
    <row r="2" spans="1:55" s="2" customFormat="1" ht="16.5" thickBot="1">
      <c r="A2" s="4"/>
      <c r="B2" s="188"/>
      <c r="K2" s="115"/>
      <c r="O2" s="115"/>
      <c r="S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</row>
    <row r="3" spans="1:55" s="22" customFormat="1" ht="13.5" thickBot="1">
      <c r="A3" s="17" t="s">
        <v>34</v>
      </c>
      <c r="B3" s="18" t="s">
        <v>35</v>
      </c>
      <c r="C3" s="18" t="s">
        <v>36</v>
      </c>
      <c r="F3" s="112" t="s">
        <v>158</v>
      </c>
      <c r="K3" s="104"/>
      <c r="O3" s="104"/>
      <c r="S3" s="104"/>
      <c r="AJ3" s="22" t="s">
        <v>160</v>
      </c>
      <c r="AK3" s="22" t="s">
        <v>159</v>
      </c>
      <c r="AQ3" s="104"/>
      <c r="AR3" s="104"/>
      <c r="AS3" s="104"/>
      <c r="AT3" s="104"/>
      <c r="AU3" s="104"/>
      <c r="AV3" s="104"/>
      <c r="AW3" s="104"/>
      <c r="AX3" s="104"/>
      <c r="AY3" s="104"/>
      <c r="AZ3" s="104"/>
      <c r="BA3" s="104"/>
      <c r="BB3" s="104"/>
      <c r="BC3" s="104"/>
    </row>
    <row r="4" spans="1:55" s="23" customFormat="1" ht="15.75" thickBot="1">
      <c r="A4" s="5"/>
      <c r="B4" s="5"/>
      <c r="C4" s="61"/>
      <c r="D4" s="294" t="s">
        <v>0</v>
      </c>
      <c r="E4" s="294"/>
      <c r="F4" s="295"/>
      <c r="G4" s="101" t="s">
        <v>100</v>
      </c>
      <c r="H4" s="95" t="s">
        <v>5</v>
      </c>
      <c r="I4" s="62" t="s">
        <v>4</v>
      </c>
      <c r="J4" s="62" t="s">
        <v>6</v>
      </c>
      <c r="K4" s="185" t="s">
        <v>7</v>
      </c>
      <c r="L4" s="62" t="s">
        <v>8</v>
      </c>
      <c r="M4" s="294" t="s">
        <v>9</v>
      </c>
      <c r="N4" s="295"/>
      <c r="O4" s="186" t="s">
        <v>101</v>
      </c>
      <c r="P4" s="294" t="s">
        <v>10</v>
      </c>
      <c r="Q4" s="295"/>
      <c r="R4" s="101" t="s">
        <v>102</v>
      </c>
      <c r="S4" s="187" t="s">
        <v>11</v>
      </c>
      <c r="T4" s="62" t="s">
        <v>12</v>
      </c>
      <c r="U4" s="62" t="s">
        <v>13</v>
      </c>
      <c r="V4" s="62" t="s">
        <v>14</v>
      </c>
      <c r="W4" s="294" t="s">
        <v>15</v>
      </c>
      <c r="X4" s="295"/>
      <c r="Y4" s="89" t="s">
        <v>103</v>
      </c>
      <c r="Z4" s="294" t="s">
        <v>16</v>
      </c>
      <c r="AA4" s="295"/>
      <c r="AB4" s="101" t="s">
        <v>104</v>
      </c>
      <c r="AC4" s="95" t="s">
        <v>17</v>
      </c>
      <c r="AD4" s="62" t="s">
        <v>18</v>
      </c>
      <c r="AE4" s="294" t="s">
        <v>19</v>
      </c>
      <c r="AF4" s="295"/>
      <c r="AG4" s="101" t="s">
        <v>105</v>
      </c>
      <c r="AH4" s="95" t="s">
        <v>20</v>
      </c>
      <c r="AI4" s="62" t="s">
        <v>21</v>
      </c>
      <c r="AJ4" s="294" t="s">
        <v>22</v>
      </c>
      <c r="AK4" s="295"/>
      <c r="AL4" s="101" t="s">
        <v>106</v>
      </c>
      <c r="AM4" s="95" t="s">
        <v>23</v>
      </c>
      <c r="AN4" s="294" t="s">
        <v>24</v>
      </c>
      <c r="AO4" s="296"/>
      <c r="AP4" s="102" t="s">
        <v>107</v>
      </c>
    </row>
    <row r="5" spans="1:55" s="113" customFormat="1" ht="13.5" thickBot="1">
      <c r="A5" s="24">
        <v>10</v>
      </c>
      <c r="B5" s="25" t="s">
        <v>47</v>
      </c>
      <c r="C5" s="27"/>
      <c r="D5" s="110"/>
      <c r="E5" s="111"/>
      <c r="G5" s="111"/>
      <c r="M5" s="110"/>
      <c r="N5" s="112"/>
      <c r="O5" s="111">
        <f>M5+N5</f>
        <v>0</v>
      </c>
      <c r="P5" s="110"/>
      <c r="Q5" s="112"/>
      <c r="R5" s="111">
        <f>P5+Q5</f>
        <v>0</v>
      </c>
      <c r="W5" s="110"/>
      <c r="X5" s="112"/>
      <c r="Y5" s="111">
        <f>W5+X5</f>
        <v>0</v>
      </c>
      <c r="Z5" s="110"/>
      <c r="AA5" s="112"/>
      <c r="AB5" s="111">
        <f>Z5+AA5</f>
        <v>0</v>
      </c>
      <c r="AE5" s="110"/>
      <c r="AF5" s="112"/>
      <c r="AG5" s="111">
        <f>AE5+AF5</f>
        <v>0</v>
      </c>
      <c r="AJ5" s="97"/>
      <c r="AK5" s="98"/>
      <c r="AL5" s="23">
        <f>AJ5+AK5</f>
        <v>0</v>
      </c>
      <c r="AN5" s="110"/>
      <c r="AO5" s="112"/>
      <c r="AP5" s="111">
        <f>AN5+AO5</f>
        <v>0</v>
      </c>
      <c r="AQ5" s="243">
        <v>10</v>
      </c>
      <c r="AR5" s="243" t="s">
        <v>47</v>
      </c>
      <c r="AS5" s="243"/>
      <c r="AT5" s="104"/>
      <c r="AU5" s="104"/>
      <c r="AV5" s="104"/>
      <c r="AW5" s="104"/>
      <c r="AX5" s="104"/>
      <c r="AY5" s="104"/>
      <c r="AZ5" s="104"/>
      <c r="BA5" s="104"/>
      <c r="BB5" s="104"/>
      <c r="BC5" s="104"/>
    </row>
    <row r="6" spans="1:55" s="215" customFormat="1">
      <c r="A6" s="209" t="s">
        <v>95</v>
      </c>
      <c r="B6" s="210" t="s">
        <v>48</v>
      </c>
      <c r="C6" s="211" t="s">
        <v>49</v>
      </c>
      <c r="D6" s="212"/>
      <c r="E6" s="213"/>
      <c r="F6" s="238"/>
      <c r="G6" s="214">
        <v>1</v>
      </c>
      <c r="H6" s="214">
        <v>1</v>
      </c>
      <c r="I6" s="214">
        <v>1</v>
      </c>
      <c r="J6" s="214">
        <v>1</v>
      </c>
      <c r="K6" s="214">
        <v>1</v>
      </c>
      <c r="L6" s="214">
        <v>1</v>
      </c>
      <c r="M6" s="214"/>
      <c r="N6" s="214"/>
      <c r="O6" s="214">
        <v>1</v>
      </c>
      <c r="P6" s="214"/>
      <c r="Q6" s="214"/>
      <c r="R6" s="214">
        <v>1</v>
      </c>
      <c r="S6" s="214">
        <v>1</v>
      </c>
      <c r="T6" s="214">
        <v>1</v>
      </c>
      <c r="U6" s="214">
        <v>1</v>
      </c>
      <c r="V6" s="214">
        <v>1</v>
      </c>
      <c r="W6" s="214"/>
      <c r="X6" s="214"/>
      <c r="Y6" s="214">
        <v>1</v>
      </c>
      <c r="Z6" s="214"/>
      <c r="AA6" s="214"/>
      <c r="AB6" s="214">
        <v>1</v>
      </c>
      <c r="AC6" s="214">
        <v>1</v>
      </c>
      <c r="AD6" s="214">
        <v>1</v>
      </c>
      <c r="AE6" s="214"/>
      <c r="AF6" s="214"/>
      <c r="AG6" s="214">
        <v>1</v>
      </c>
      <c r="AH6" s="214">
        <v>1</v>
      </c>
      <c r="AI6" s="214">
        <v>1</v>
      </c>
      <c r="AJ6" s="214"/>
      <c r="AK6" s="214"/>
      <c r="AL6" s="214">
        <v>1</v>
      </c>
      <c r="AM6" s="214">
        <v>1</v>
      </c>
      <c r="AN6" s="214"/>
      <c r="AO6" s="214"/>
      <c r="AP6" s="214">
        <v>1</v>
      </c>
      <c r="AQ6" s="244" t="s">
        <v>95</v>
      </c>
      <c r="AR6" s="244" t="s">
        <v>48</v>
      </c>
      <c r="AS6" s="244" t="s">
        <v>49</v>
      </c>
    </row>
    <row r="7" spans="1:55" s="215" customFormat="1" ht="13.5" thickBot="1">
      <c r="A7" s="216" t="s">
        <v>41</v>
      </c>
      <c r="B7" s="217" t="s">
        <v>50</v>
      </c>
      <c r="C7" s="218" t="s">
        <v>51</v>
      </c>
      <c r="D7" s="212"/>
      <c r="E7" s="213"/>
      <c r="F7" s="238"/>
      <c r="G7" s="214">
        <v>1</v>
      </c>
      <c r="H7" s="214">
        <v>1</v>
      </c>
      <c r="I7" s="214">
        <v>1</v>
      </c>
      <c r="J7" s="214">
        <v>1</v>
      </c>
      <c r="K7" s="214">
        <v>1</v>
      </c>
      <c r="L7" s="214">
        <v>1</v>
      </c>
      <c r="M7" s="214"/>
      <c r="N7" s="214"/>
      <c r="O7" s="214">
        <v>1</v>
      </c>
      <c r="P7" s="214"/>
      <c r="Q7" s="214"/>
      <c r="R7" s="214">
        <v>1</v>
      </c>
      <c r="S7" s="214">
        <v>1</v>
      </c>
      <c r="T7" s="214">
        <v>1</v>
      </c>
      <c r="U7" s="214">
        <v>1</v>
      </c>
      <c r="V7" s="214">
        <v>1</v>
      </c>
      <c r="W7" s="214"/>
      <c r="X7" s="214"/>
      <c r="Y7" s="214">
        <v>1</v>
      </c>
      <c r="Z7" s="214"/>
      <c r="AA7" s="214"/>
      <c r="AB7" s="214">
        <v>1</v>
      </c>
      <c r="AC7" s="214">
        <v>1</v>
      </c>
      <c r="AD7" s="214">
        <v>1</v>
      </c>
      <c r="AE7" s="214"/>
      <c r="AF7" s="214"/>
      <c r="AG7" s="214">
        <v>1</v>
      </c>
      <c r="AH7" s="214">
        <v>1</v>
      </c>
      <c r="AI7" s="214">
        <v>1</v>
      </c>
      <c r="AJ7" s="214"/>
      <c r="AK7" s="214"/>
      <c r="AL7" s="214">
        <v>1</v>
      </c>
      <c r="AM7" s="214">
        <v>1</v>
      </c>
      <c r="AN7" s="214"/>
      <c r="AO7" s="214"/>
      <c r="AP7" s="214">
        <v>1</v>
      </c>
      <c r="AQ7" s="244" t="s">
        <v>41</v>
      </c>
      <c r="AR7" s="244" t="s">
        <v>50</v>
      </c>
      <c r="AS7" s="244" t="s">
        <v>51</v>
      </c>
    </row>
    <row r="8" spans="1:55" s="23" customFormat="1" ht="13.5" thickBot="1">
      <c r="A8" s="5"/>
      <c r="B8" s="5"/>
      <c r="C8" s="38"/>
      <c r="D8" s="265"/>
      <c r="E8" s="266"/>
      <c r="F8" s="270"/>
      <c r="G8" s="266">
        <f>D8+E8+F8</f>
        <v>0</v>
      </c>
      <c r="M8" s="97"/>
      <c r="N8" s="98"/>
      <c r="O8" s="23">
        <f t="shared" ref="O8:O30" si="0">M8+N8</f>
        <v>0</v>
      </c>
      <c r="P8" s="97"/>
      <c r="Q8" s="98"/>
      <c r="R8" s="96">
        <f t="shared" ref="R8:R30" si="1">P8+Q8</f>
        <v>0</v>
      </c>
      <c r="W8" s="97"/>
      <c r="X8" s="98"/>
      <c r="Y8" s="96">
        <f t="shared" ref="Y8:Y30" si="2">W8+X8</f>
        <v>0</v>
      </c>
      <c r="Z8" s="97"/>
      <c r="AA8" s="98"/>
      <c r="AB8" s="96">
        <f t="shared" ref="AB8:AB30" si="3">Z8+AA8</f>
        <v>0</v>
      </c>
      <c r="AE8" s="97"/>
      <c r="AF8" s="98"/>
      <c r="AG8" s="96">
        <f t="shared" ref="AG8:AG30" si="4">AE8+AF8</f>
        <v>0</v>
      </c>
      <c r="AJ8" s="97"/>
      <c r="AK8" s="98"/>
      <c r="AL8" s="23">
        <f t="shared" ref="AL8:AL30" si="5">AJ8+AK8</f>
        <v>0</v>
      </c>
      <c r="AN8" s="97"/>
      <c r="AO8" s="98"/>
      <c r="AP8" s="96">
        <f t="shared" ref="AP8:AP30" si="6">AN8+AO8</f>
        <v>0</v>
      </c>
      <c r="AQ8" s="243"/>
      <c r="AR8" s="243"/>
      <c r="AS8" s="243"/>
    </row>
    <row r="9" spans="1:55" s="113" customFormat="1">
      <c r="A9" s="86" t="s">
        <v>75</v>
      </c>
      <c r="B9" s="41" t="s">
        <v>52</v>
      </c>
      <c r="C9" s="42"/>
      <c r="D9" s="265"/>
      <c r="E9" s="266"/>
      <c r="F9" s="270"/>
      <c r="G9" s="266">
        <f>D9+E9+F9</f>
        <v>0</v>
      </c>
      <c r="M9" s="110"/>
      <c r="N9" s="112"/>
      <c r="O9" s="111">
        <f t="shared" si="0"/>
        <v>0</v>
      </c>
      <c r="P9" s="110"/>
      <c r="Q9" s="112"/>
      <c r="R9" s="111">
        <f t="shared" si="1"/>
        <v>0</v>
      </c>
      <c r="W9" s="110"/>
      <c r="X9" s="112"/>
      <c r="Y9" s="111">
        <f t="shared" si="2"/>
        <v>0</v>
      </c>
      <c r="Z9" s="110"/>
      <c r="AA9" s="112"/>
      <c r="AB9" s="111">
        <f t="shared" si="3"/>
        <v>0</v>
      </c>
      <c r="AE9" s="110"/>
      <c r="AF9" s="112"/>
      <c r="AG9" s="111">
        <f t="shared" si="4"/>
        <v>0</v>
      </c>
      <c r="AJ9" s="97"/>
      <c r="AK9" s="98"/>
      <c r="AL9" s="23">
        <f t="shared" si="5"/>
        <v>0</v>
      </c>
      <c r="AN9" s="110"/>
      <c r="AO9" s="112"/>
      <c r="AP9" s="111">
        <f t="shared" si="6"/>
        <v>0</v>
      </c>
      <c r="AQ9" s="243" t="s">
        <v>75</v>
      </c>
      <c r="AR9" s="243" t="s">
        <v>52</v>
      </c>
      <c r="AS9" s="243"/>
      <c r="AT9" s="104"/>
      <c r="AU9" s="104"/>
      <c r="AV9" s="104"/>
      <c r="AW9" s="104"/>
      <c r="AX9" s="104"/>
      <c r="AY9" s="104"/>
      <c r="AZ9" s="104"/>
      <c r="BA9" s="104"/>
      <c r="BB9" s="104"/>
      <c r="BC9" s="104"/>
    </row>
    <row r="10" spans="1:55" s="225" customFormat="1" ht="18" customHeight="1">
      <c r="A10" s="209" t="s">
        <v>73</v>
      </c>
      <c r="B10" s="219" t="s">
        <v>96</v>
      </c>
      <c r="C10" s="220" t="s">
        <v>46</v>
      </c>
      <c r="D10" s="212"/>
      <c r="E10" s="213">
        <v>3.387</v>
      </c>
      <c r="F10" s="238"/>
      <c r="G10" s="214">
        <f>D10+E10+F10</f>
        <v>3.387</v>
      </c>
      <c r="H10" s="221">
        <v>3.4580000000000002</v>
      </c>
      <c r="I10" s="221"/>
      <c r="J10" s="221">
        <v>14.331500000000002</v>
      </c>
      <c r="K10" s="221">
        <v>8.3140000000000001</v>
      </c>
      <c r="L10" s="221">
        <v>11.020999999999999</v>
      </c>
      <c r="M10" s="222">
        <v>10.471</v>
      </c>
      <c r="N10" s="223">
        <v>8.593</v>
      </c>
      <c r="O10" s="224">
        <f t="shared" si="0"/>
        <v>19.064</v>
      </c>
      <c r="P10" s="222">
        <v>4.7270000000000003</v>
      </c>
      <c r="Q10" s="223">
        <v>21.494</v>
      </c>
      <c r="R10" s="224">
        <f t="shared" si="1"/>
        <v>26.221</v>
      </c>
      <c r="S10" s="221">
        <v>8.141</v>
      </c>
      <c r="T10" s="221">
        <v>8.0399999999999991</v>
      </c>
      <c r="U10" s="221"/>
      <c r="V10" s="221"/>
      <c r="W10" s="222">
        <v>0.47399999999999998</v>
      </c>
      <c r="X10" s="223"/>
      <c r="Y10" s="224">
        <f t="shared" si="2"/>
        <v>0.47399999999999998</v>
      </c>
      <c r="Z10" s="222">
        <v>2.1709999999999998</v>
      </c>
      <c r="AA10" s="223"/>
      <c r="AB10" s="224">
        <f t="shared" si="3"/>
        <v>2.1709999999999998</v>
      </c>
      <c r="AC10" s="221">
        <v>4.3639999999999999</v>
      </c>
      <c r="AD10" s="221">
        <v>5.8879999999999999</v>
      </c>
      <c r="AE10" s="222">
        <v>6.1739999999999995</v>
      </c>
      <c r="AF10" s="223">
        <v>11.138</v>
      </c>
      <c r="AG10" s="224">
        <f t="shared" si="4"/>
        <v>17.311999999999998</v>
      </c>
      <c r="AH10" s="221">
        <v>8.8420000000000005</v>
      </c>
      <c r="AI10" s="221">
        <v>6.8570000000000002</v>
      </c>
      <c r="AJ10" s="222">
        <f>'ME(2)'!AC16</f>
        <v>17.277000000000001</v>
      </c>
      <c r="AK10" s="223"/>
      <c r="AL10" s="224">
        <f t="shared" si="5"/>
        <v>17.277000000000001</v>
      </c>
      <c r="AM10" s="221">
        <v>3.11</v>
      </c>
      <c r="AN10" s="222">
        <v>0.47399999999999998</v>
      </c>
      <c r="AO10" s="223"/>
      <c r="AP10" s="214">
        <f t="shared" si="6"/>
        <v>0.47399999999999998</v>
      </c>
      <c r="AQ10" s="245" t="s">
        <v>73</v>
      </c>
      <c r="AR10" s="245" t="s">
        <v>96</v>
      </c>
      <c r="AS10" s="245" t="s">
        <v>46</v>
      </c>
    </row>
    <row r="11" spans="1:55" s="227" customFormat="1">
      <c r="A11" s="209" t="s">
        <v>71</v>
      </c>
      <c r="B11" s="219" t="s">
        <v>72</v>
      </c>
      <c r="C11" s="220" t="s">
        <v>3</v>
      </c>
      <c r="D11" s="226">
        <v>0</v>
      </c>
      <c r="E11" s="214">
        <v>0</v>
      </c>
      <c r="F11" s="239">
        <v>0</v>
      </c>
      <c r="G11" s="214"/>
      <c r="H11" s="221">
        <v>34.58</v>
      </c>
      <c r="I11" s="221">
        <v>0</v>
      </c>
      <c r="J11" s="221">
        <v>143.315</v>
      </c>
      <c r="K11" s="221">
        <v>249.42</v>
      </c>
      <c r="L11" s="221">
        <v>330.63</v>
      </c>
      <c r="M11" s="222">
        <v>314.13</v>
      </c>
      <c r="N11" s="223">
        <v>0</v>
      </c>
      <c r="O11" s="224">
        <f t="shared" si="0"/>
        <v>314.13</v>
      </c>
      <c r="P11" s="222">
        <v>0</v>
      </c>
      <c r="Q11" s="223">
        <v>214.94</v>
      </c>
      <c r="R11" s="224">
        <f t="shared" si="1"/>
        <v>214.94</v>
      </c>
      <c r="S11" s="221">
        <v>81.41</v>
      </c>
      <c r="T11" s="221">
        <v>241.2</v>
      </c>
      <c r="U11" s="221">
        <v>0</v>
      </c>
      <c r="V11" s="221">
        <v>0</v>
      </c>
      <c r="W11" s="222">
        <v>14.22</v>
      </c>
      <c r="X11" s="223">
        <v>0</v>
      </c>
      <c r="Y11" s="224">
        <f t="shared" si="2"/>
        <v>14.22</v>
      </c>
      <c r="Z11" s="222">
        <v>65.13</v>
      </c>
      <c r="AA11" s="223">
        <v>0</v>
      </c>
      <c r="AB11" s="224">
        <f t="shared" si="3"/>
        <v>65.13</v>
      </c>
      <c r="AC11" s="221">
        <v>0</v>
      </c>
      <c r="AD11" s="221">
        <v>58.88</v>
      </c>
      <c r="AE11" s="222">
        <v>0</v>
      </c>
      <c r="AF11" s="223">
        <v>111.38</v>
      </c>
      <c r="AG11" s="224">
        <f t="shared" si="4"/>
        <v>111.38</v>
      </c>
      <c r="AH11" s="221">
        <v>88.42</v>
      </c>
      <c r="AI11" s="221">
        <v>68.569999999999993</v>
      </c>
      <c r="AJ11" s="222">
        <f>'ME(2)'!AC15</f>
        <v>172.77</v>
      </c>
      <c r="AK11" s="223"/>
      <c r="AL11" s="224">
        <f t="shared" si="5"/>
        <v>172.77</v>
      </c>
      <c r="AM11" s="221">
        <v>0</v>
      </c>
      <c r="AN11" s="222">
        <v>14.22</v>
      </c>
      <c r="AO11" s="223">
        <v>0</v>
      </c>
      <c r="AP11" s="214">
        <f t="shared" si="6"/>
        <v>14.22</v>
      </c>
      <c r="AQ11" s="246" t="s">
        <v>71</v>
      </c>
      <c r="AR11" s="246" t="s">
        <v>72</v>
      </c>
      <c r="AS11" s="246" t="s">
        <v>3</v>
      </c>
    </row>
    <row r="12" spans="1:55" s="2" customFormat="1" ht="13.5" thickBot="1">
      <c r="A12" s="13"/>
      <c r="B12" s="14"/>
      <c r="C12" s="45"/>
      <c r="D12" s="267"/>
      <c r="E12" s="268"/>
      <c r="F12" s="269"/>
      <c r="G12" s="266">
        <f>D12+E12+F12</f>
        <v>0</v>
      </c>
      <c r="H12" s="131"/>
      <c r="I12" s="131"/>
      <c r="J12" s="131"/>
      <c r="K12" s="131"/>
      <c r="L12" s="131"/>
      <c r="M12" s="133"/>
      <c r="N12" s="134"/>
      <c r="O12" s="135">
        <f t="shared" si="0"/>
        <v>0</v>
      </c>
      <c r="P12" s="133"/>
      <c r="Q12" s="134"/>
      <c r="R12" s="135">
        <f t="shared" si="1"/>
        <v>0</v>
      </c>
      <c r="S12" s="131"/>
      <c r="T12" s="131"/>
      <c r="U12" s="131"/>
      <c r="V12" s="131"/>
      <c r="W12" s="133"/>
      <c r="X12" s="134"/>
      <c r="Y12" s="135">
        <f t="shared" si="2"/>
        <v>0</v>
      </c>
      <c r="Z12" s="133"/>
      <c r="AA12" s="134"/>
      <c r="AB12" s="135">
        <f t="shared" si="3"/>
        <v>0</v>
      </c>
      <c r="AC12" s="131"/>
      <c r="AD12" s="131"/>
      <c r="AE12" s="133"/>
      <c r="AF12" s="134"/>
      <c r="AG12" s="135">
        <f t="shared" si="4"/>
        <v>0</v>
      </c>
      <c r="AH12" s="131"/>
      <c r="AI12" s="131"/>
      <c r="AJ12" s="273"/>
      <c r="AK12" s="274"/>
      <c r="AL12" s="275">
        <f t="shared" si="5"/>
        <v>0</v>
      </c>
      <c r="AM12" s="131"/>
      <c r="AN12" s="133"/>
      <c r="AO12" s="134"/>
      <c r="AP12" s="96">
        <f t="shared" si="6"/>
        <v>0</v>
      </c>
      <c r="AQ12" s="247"/>
      <c r="AR12" s="247"/>
      <c r="AS12" s="247"/>
      <c r="AT12" s="115"/>
      <c r="AU12" s="115"/>
      <c r="AV12" s="115"/>
      <c r="AW12" s="115"/>
      <c r="AX12" s="115"/>
      <c r="AY12" s="115"/>
      <c r="AZ12" s="115"/>
      <c r="BA12" s="115"/>
      <c r="BB12" s="115"/>
      <c r="BC12" s="115"/>
    </row>
    <row r="13" spans="1:55" s="113" customFormat="1">
      <c r="A13" s="86" t="s">
        <v>76</v>
      </c>
      <c r="B13" s="41" t="s">
        <v>77</v>
      </c>
      <c r="C13" s="42"/>
      <c r="D13" s="97"/>
      <c r="E13" s="23"/>
      <c r="F13" s="98"/>
      <c r="G13" s="23">
        <f>D13+E13+F13</f>
        <v>0</v>
      </c>
      <c r="H13" s="136"/>
      <c r="I13" s="136"/>
      <c r="J13" s="136"/>
      <c r="K13" s="136"/>
      <c r="L13" s="136"/>
      <c r="M13" s="137"/>
      <c r="N13" s="138"/>
      <c r="O13" s="139">
        <f t="shared" si="0"/>
        <v>0</v>
      </c>
      <c r="P13" s="137"/>
      <c r="Q13" s="138"/>
      <c r="R13" s="139">
        <f t="shared" si="1"/>
        <v>0</v>
      </c>
      <c r="S13" s="136"/>
      <c r="T13" s="136"/>
      <c r="U13" s="136"/>
      <c r="V13" s="136"/>
      <c r="W13" s="137"/>
      <c r="X13" s="138"/>
      <c r="Y13" s="139">
        <f t="shared" si="2"/>
        <v>0</v>
      </c>
      <c r="Z13" s="137"/>
      <c r="AA13" s="138"/>
      <c r="AB13" s="139">
        <f t="shared" si="3"/>
        <v>0</v>
      </c>
      <c r="AC13" s="136"/>
      <c r="AD13" s="136"/>
      <c r="AE13" s="137"/>
      <c r="AF13" s="138"/>
      <c r="AG13" s="139">
        <f t="shared" si="4"/>
        <v>0</v>
      </c>
      <c r="AH13" s="136"/>
      <c r="AI13" s="136"/>
      <c r="AJ13" s="273"/>
      <c r="AK13" s="274"/>
      <c r="AL13" s="275">
        <f t="shared" si="5"/>
        <v>0</v>
      </c>
      <c r="AM13" s="136"/>
      <c r="AN13" s="137"/>
      <c r="AO13" s="138"/>
      <c r="AP13" s="111">
        <f t="shared" si="6"/>
        <v>0</v>
      </c>
      <c r="AQ13" s="243" t="s">
        <v>76</v>
      </c>
      <c r="AR13" s="243" t="s">
        <v>77</v>
      </c>
      <c r="AS13" s="243"/>
      <c r="AT13" s="104"/>
      <c r="AU13" s="104"/>
      <c r="AV13" s="104"/>
      <c r="AW13" s="104"/>
      <c r="AX13" s="104"/>
      <c r="AY13" s="104"/>
      <c r="AZ13" s="104"/>
      <c r="BA13" s="104"/>
      <c r="BB13" s="104"/>
      <c r="BC13" s="104"/>
    </row>
    <row r="14" spans="1:55" s="227" customFormat="1" ht="15.75" thickBot="1">
      <c r="A14" s="209" t="s">
        <v>66</v>
      </c>
      <c r="B14" s="219" t="s">
        <v>78</v>
      </c>
      <c r="C14" s="220" t="s">
        <v>3</v>
      </c>
      <c r="D14" s="226"/>
      <c r="E14" s="214">
        <v>16.934999999999999</v>
      </c>
      <c r="F14" s="239">
        <v>0</v>
      </c>
      <c r="G14" s="214">
        <f>D14+E14+F14</f>
        <v>16.934999999999999</v>
      </c>
      <c r="H14" s="221">
        <v>17.29</v>
      </c>
      <c r="I14" s="221">
        <v>0</v>
      </c>
      <c r="J14" s="221">
        <v>71.657499999999999</v>
      </c>
      <c r="K14" s="221">
        <v>41.57</v>
      </c>
      <c r="L14" s="221">
        <v>55.104999999999997</v>
      </c>
      <c r="M14" s="222">
        <v>52.354999999999997</v>
      </c>
      <c r="N14" s="223">
        <v>42.965000000000003</v>
      </c>
      <c r="O14" s="224">
        <f t="shared" si="0"/>
        <v>95.32</v>
      </c>
      <c r="P14" s="222">
        <v>23.635000000000002</v>
      </c>
      <c r="Q14" s="223">
        <v>107.47</v>
      </c>
      <c r="R14" s="224">
        <f t="shared" si="1"/>
        <v>131.10499999999999</v>
      </c>
      <c r="S14" s="221">
        <v>40.704999999999998</v>
      </c>
      <c r="T14" s="221">
        <v>40.200000000000003</v>
      </c>
      <c r="U14" s="221">
        <v>0</v>
      </c>
      <c r="V14" s="221">
        <v>0</v>
      </c>
      <c r="W14" s="222">
        <v>2.37</v>
      </c>
      <c r="X14" s="223">
        <v>0</v>
      </c>
      <c r="Y14" s="224">
        <f t="shared" si="2"/>
        <v>2.37</v>
      </c>
      <c r="Z14" s="228">
        <v>10.855</v>
      </c>
      <c r="AA14" s="228">
        <v>0</v>
      </c>
      <c r="AB14" s="224">
        <f t="shared" si="3"/>
        <v>10.855</v>
      </c>
      <c r="AC14" s="228">
        <v>21.82</v>
      </c>
      <c r="AD14" s="228">
        <v>29.44</v>
      </c>
      <c r="AE14" s="228">
        <v>30.87</v>
      </c>
      <c r="AF14" s="228">
        <v>55.69</v>
      </c>
      <c r="AG14" s="224">
        <f t="shared" si="4"/>
        <v>86.56</v>
      </c>
      <c r="AH14" s="228">
        <v>44.21</v>
      </c>
      <c r="AI14" s="228">
        <v>34.284999999999997</v>
      </c>
      <c r="AJ14" s="228">
        <f>'ME(2)'!AC18</f>
        <v>86.385000000000005</v>
      </c>
      <c r="AK14" s="228"/>
      <c r="AL14" s="224">
        <f t="shared" si="5"/>
        <v>86.385000000000005</v>
      </c>
      <c r="AM14" s="228">
        <v>0</v>
      </c>
      <c r="AN14" s="228">
        <v>2.37</v>
      </c>
      <c r="AO14" s="229">
        <v>0</v>
      </c>
      <c r="AP14" s="214">
        <f t="shared" si="6"/>
        <v>2.37</v>
      </c>
      <c r="AQ14" s="246" t="s">
        <v>66</v>
      </c>
      <c r="AR14" s="246" t="s">
        <v>78</v>
      </c>
      <c r="AS14" s="246" t="s">
        <v>3</v>
      </c>
    </row>
    <row r="15" spans="1:55" s="2" customFormat="1" ht="13.5" thickBot="1">
      <c r="A15" s="13"/>
      <c r="B15" s="14"/>
      <c r="C15" s="45"/>
      <c r="D15" s="267"/>
      <c r="E15" s="268"/>
      <c r="F15" s="269"/>
      <c r="G15" s="266">
        <f>D15+E15+F15</f>
        <v>0</v>
      </c>
      <c r="H15" s="131"/>
      <c r="I15" s="131"/>
      <c r="J15" s="131"/>
      <c r="K15" s="131"/>
      <c r="L15" s="131"/>
      <c r="M15" s="133"/>
      <c r="N15" s="134"/>
      <c r="O15" s="135">
        <f t="shared" si="0"/>
        <v>0</v>
      </c>
      <c r="P15" s="133"/>
      <c r="Q15" s="134"/>
      <c r="R15" s="135">
        <f t="shared" si="1"/>
        <v>0</v>
      </c>
      <c r="S15" s="131"/>
      <c r="T15" s="131"/>
      <c r="U15" s="131"/>
      <c r="V15" s="131"/>
      <c r="W15" s="133"/>
      <c r="X15" s="134"/>
      <c r="Y15" s="135">
        <f t="shared" si="2"/>
        <v>0</v>
      </c>
      <c r="Z15" s="133"/>
      <c r="AA15" s="134"/>
      <c r="AB15" s="135">
        <f t="shared" si="3"/>
        <v>0</v>
      </c>
      <c r="AC15" s="131"/>
      <c r="AD15" s="131"/>
      <c r="AE15" s="133"/>
      <c r="AF15" s="134"/>
      <c r="AG15" s="135">
        <f t="shared" si="4"/>
        <v>0</v>
      </c>
      <c r="AH15" s="131"/>
      <c r="AI15" s="131"/>
      <c r="AJ15" s="273"/>
      <c r="AK15" s="274"/>
      <c r="AL15" s="275">
        <f t="shared" si="5"/>
        <v>0</v>
      </c>
      <c r="AM15" s="131"/>
      <c r="AN15" s="133"/>
      <c r="AO15" s="134"/>
      <c r="AP15" s="96">
        <f t="shared" si="6"/>
        <v>0</v>
      </c>
      <c r="AQ15" s="247"/>
      <c r="AR15" s="247"/>
      <c r="AS15" s="247"/>
      <c r="AT15" s="115"/>
      <c r="AU15" s="115"/>
      <c r="AV15" s="115"/>
      <c r="AW15" s="115"/>
      <c r="AX15" s="115"/>
      <c r="AY15" s="115"/>
      <c r="AZ15" s="115"/>
      <c r="BA15" s="115"/>
      <c r="BB15" s="115"/>
      <c r="BC15" s="115"/>
    </row>
    <row r="16" spans="1:55" s="113" customFormat="1">
      <c r="A16" s="86" t="s">
        <v>79</v>
      </c>
      <c r="B16" s="41" t="s">
        <v>82</v>
      </c>
      <c r="C16" s="42"/>
      <c r="D16" s="97"/>
      <c r="E16" s="23"/>
      <c r="F16" s="98"/>
      <c r="G16" s="23">
        <f>D16+E16+F16</f>
        <v>0</v>
      </c>
      <c r="H16" s="136"/>
      <c r="I16" s="136"/>
      <c r="J16" s="136"/>
      <c r="K16" s="136"/>
      <c r="L16" s="136"/>
      <c r="M16" s="137"/>
      <c r="N16" s="138"/>
      <c r="O16" s="139">
        <f t="shared" si="0"/>
        <v>0</v>
      </c>
      <c r="P16" s="137"/>
      <c r="Q16" s="138"/>
      <c r="R16" s="139">
        <f t="shared" si="1"/>
        <v>0</v>
      </c>
      <c r="S16" s="136"/>
      <c r="T16" s="136"/>
      <c r="U16" s="136"/>
      <c r="V16" s="136"/>
      <c r="W16" s="137"/>
      <c r="X16" s="138"/>
      <c r="Y16" s="139">
        <f t="shared" si="2"/>
        <v>0</v>
      </c>
      <c r="Z16" s="137"/>
      <c r="AA16" s="138"/>
      <c r="AB16" s="139">
        <f t="shared" si="3"/>
        <v>0</v>
      </c>
      <c r="AC16" s="136"/>
      <c r="AD16" s="136"/>
      <c r="AE16" s="137"/>
      <c r="AF16" s="138"/>
      <c r="AG16" s="139">
        <f t="shared" si="4"/>
        <v>0</v>
      </c>
      <c r="AH16" s="136"/>
      <c r="AI16" s="136"/>
      <c r="AJ16" s="273"/>
      <c r="AK16" s="274"/>
      <c r="AL16" s="275">
        <f t="shared" si="5"/>
        <v>0</v>
      </c>
      <c r="AM16" s="136"/>
      <c r="AN16" s="137"/>
      <c r="AO16" s="138"/>
      <c r="AP16" s="111">
        <f t="shared" si="6"/>
        <v>0</v>
      </c>
      <c r="AQ16" s="243" t="s">
        <v>79</v>
      </c>
      <c r="AR16" s="243" t="s">
        <v>82</v>
      </c>
      <c r="AS16" s="243"/>
      <c r="AT16" s="104"/>
      <c r="AU16" s="104"/>
      <c r="AV16" s="104"/>
      <c r="AW16" s="104"/>
      <c r="AX16" s="104"/>
      <c r="AY16" s="104"/>
      <c r="AZ16" s="104"/>
      <c r="BA16" s="104"/>
      <c r="BB16" s="104"/>
      <c r="BC16" s="104"/>
    </row>
    <row r="17" spans="1:55" s="264" customFormat="1" ht="25.5">
      <c r="A17" s="259" t="s">
        <v>156</v>
      </c>
      <c r="B17" s="219" t="s">
        <v>157</v>
      </c>
      <c r="C17" s="260" t="s">
        <v>46</v>
      </c>
      <c r="D17" s="261">
        <f>0.8*D25</f>
        <v>93.78</v>
      </c>
      <c r="E17" s="261">
        <f t="shared" ref="E17:AP17" si="7">0.8*E25</f>
        <v>0</v>
      </c>
      <c r="F17" s="261">
        <f t="shared" si="7"/>
        <v>0</v>
      </c>
      <c r="G17" s="261">
        <f t="shared" si="7"/>
        <v>93.78</v>
      </c>
      <c r="H17" s="261">
        <f t="shared" si="7"/>
        <v>0</v>
      </c>
      <c r="I17" s="261">
        <f t="shared" si="7"/>
        <v>112.72000000000001</v>
      </c>
      <c r="J17" s="261">
        <f t="shared" si="7"/>
        <v>0</v>
      </c>
      <c r="K17" s="261">
        <f t="shared" si="7"/>
        <v>0</v>
      </c>
      <c r="L17" s="261">
        <f t="shared" si="7"/>
        <v>0</v>
      </c>
      <c r="M17" s="261">
        <f t="shared" si="7"/>
        <v>0</v>
      </c>
      <c r="N17" s="261">
        <f t="shared" si="7"/>
        <v>0</v>
      </c>
      <c r="O17" s="261">
        <f t="shared" si="7"/>
        <v>0</v>
      </c>
      <c r="P17" s="261">
        <f t="shared" si="7"/>
        <v>0</v>
      </c>
      <c r="Q17" s="261">
        <f t="shared" si="7"/>
        <v>0</v>
      </c>
      <c r="R17" s="261">
        <f t="shared" si="7"/>
        <v>0</v>
      </c>
      <c r="S17" s="261">
        <f t="shared" si="7"/>
        <v>0</v>
      </c>
      <c r="T17" s="261">
        <f t="shared" si="7"/>
        <v>0</v>
      </c>
      <c r="U17" s="261">
        <f t="shared" si="7"/>
        <v>116.88</v>
      </c>
      <c r="V17" s="261">
        <f t="shared" si="7"/>
        <v>84.740000000000009</v>
      </c>
      <c r="W17" s="261">
        <f t="shared" si="7"/>
        <v>0</v>
      </c>
      <c r="X17" s="261">
        <f t="shared" si="7"/>
        <v>76.02000000000001</v>
      </c>
      <c r="Y17" s="261">
        <f t="shared" si="7"/>
        <v>76.02000000000001</v>
      </c>
      <c r="Z17" s="261">
        <f t="shared" si="7"/>
        <v>0</v>
      </c>
      <c r="AA17" s="261">
        <f t="shared" si="7"/>
        <v>87.5</v>
      </c>
      <c r="AB17" s="261">
        <f>0.8*AB25</f>
        <v>87.5</v>
      </c>
      <c r="AC17" s="261">
        <f t="shared" si="7"/>
        <v>0</v>
      </c>
      <c r="AD17" s="261">
        <f t="shared" si="7"/>
        <v>0</v>
      </c>
      <c r="AE17" s="261">
        <f t="shared" si="7"/>
        <v>0</v>
      </c>
      <c r="AF17" s="261">
        <f t="shared" si="7"/>
        <v>0</v>
      </c>
      <c r="AG17" s="261">
        <f t="shared" si="7"/>
        <v>0</v>
      </c>
      <c r="AH17" s="261">
        <f t="shared" si="7"/>
        <v>0</v>
      </c>
      <c r="AI17" s="261">
        <f t="shared" si="7"/>
        <v>0</v>
      </c>
      <c r="AJ17" s="261"/>
      <c r="AK17" s="261">
        <f t="shared" si="7"/>
        <v>0</v>
      </c>
      <c r="AL17" s="261">
        <f t="shared" si="7"/>
        <v>0</v>
      </c>
      <c r="AM17" s="261">
        <f t="shared" si="7"/>
        <v>0</v>
      </c>
      <c r="AN17" s="261">
        <f t="shared" si="7"/>
        <v>0</v>
      </c>
      <c r="AO17" s="261">
        <f t="shared" si="7"/>
        <v>89.860000000000014</v>
      </c>
      <c r="AP17" s="262">
        <f t="shared" si="7"/>
        <v>89.860000000000014</v>
      </c>
      <c r="AQ17" s="263" t="s">
        <v>156</v>
      </c>
      <c r="AR17" s="263" t="s">
        <v>157</v>
      </c>
      <c r="AS17" s="263" t="s">
        <v>46</v>
      </c>
    </row>
    <row r="18" spans="1:55" s="227" customFormat="1">
      <c r="A18" s="209" t="s">
        <v>80</v>
      </c>
      <c r="B18" s="219" t="s">
        <v>97</v>
      </c>
      <c r="C18" s="220" t="s">
        <v>3</v>
      </c>
      <c r="D18" s="226">
        <v>312.60000000000002</v>
      </c>
      <c r="E18" s="214">
        <v>225.8</v>
      </c>
      <c r="F18" s="239"/>
      <c r="G18" s="214">
        <f>D18+E18+F18</f>
        <v>538.40000000000009</v>
      </c>
      <c r="H18" s="221">
        <v>172.9</v>
      </c>
      <c r="I18" s="221">
        <v>375.73333333333335</v>
      </c>
      <c r="J18" s="221">
        <v>955.43333333333339</v>
      </c>
      <c r="K18" s="221">
        <v>554.26666666666665</v>
      </c>
      <c r="L18" s="221">
        <v>551.04999999999995</v>
      </c>
      <c r="M18" s="222">
        <v>523.54999999999995</v>
      </c>
      <c r="N18" s="223">
        <v>429.65</v>
      </c>
      <c r="O18" s="224">
        <f t="shared" si="0"/>
        <v>953.19999999999993</v>
      </c>
      <c r="P18" s="222">
        <v>236.35</v>
      </c>
      <c r="Q18" s="223">
        <v>1074.7</v>
      </c>
      <c r="R18" s="224">
        <f t="shared" si="1"/>
        <v>1311.05</v>
      </c>
      <c r="S18" s="221">
        <v>407.05</v>
      </c>
      <c r="T18" s="221">
        <v>536</v>
      </c>
      <c r="U18" s="221">
        <v>389.6</v>
      </c>
      <c r="V18" s="221">
        <v>282.46666666666664</v>
      </c>
      <c r="W18" s="222">
        <v>31.6</v>
      </c>
      <c r="X18" s="223">
        <v>253.4</v>
      </c>
      <c r="Y18" s="224">
        <f t="shared" si="2"/>
        <v>285</v>
      </c>
      <c r="Z18" s="222">
        <v>144.73333333333332</v>
      </c>
      <c r="AA18" s="223">
        <v>291.66666666666669</v>
      </c>
      <c r="AB18" s="224">
        <f t="shared" si="3"/>
        <v>436.4</v>
      </c>
      <c r="AC18" s="221">
        <v>218.2</v>
      </c>
      <c r="AD18" s="221">
        <v>294.39999999999998</v>
      </c>
      <c r="AE18" s="222">
        <v>308.7</v>
      </c>
      <c r="AF18" s="223">
        <v>556.9</v>
      </c>
      <c r="AG18" s="224">
        <f t="shared" si="4"/>
        <v>865.59999999999991</v>
      </c>
      <c r="AH18" s="221">
        <v>442.1</v>
      </c>
      <c r="AI18" s="221">
        <v>457.13333333333338</v>
      </c>
      <c r="AJ18" s="222">
        <f>'ME(2)'!AC11</f>
        <v>863.85</v>
      </c>
      <c r="AK18" s="223"/>
      <c r="AL18" s="224">
        <f t="shared" si="5"/>
        <v>863.85</v>
      </c>
      <c r="AM18" s="221">
        <v>155.5</v>
      </c>
      <c r="AN18" s="222">
        <v>31.6</v>
      </c>
      <c r="AO18" s="223">
        <v>299.53333333333336</v>
      </c>
      <c r="AP18" s="214">
        <f t="shared" si="6"/>
        <v>331.13333333333338</v>
      </c>
      <c r="AQ18" s="246" t="s">
        <v>80</v>
      </c>
      <c r="AR18" s="246" t="s">
        <v>97</v>
      </c>
      <c r="AS18" s="246" t="s">
        <v>3</v>
      </c>
    </row>
    <row r="19" spans="1:55" s="204" customFormat="1" hidden="1">
      <c r="A19" s="191"/>
      <c r="B19" s="203"/>
      <c r="C19" s="193" t="s">
        <v>3</v>
      </c>
      <c r="D19" s="226">
        <v>0</v>
      </c>
      <c r="E19" s="214">
        <v>0</v>
      </c>
      <c r="F19" s="239">
        <v>0</v>
      </c>
      <c r="G19" s="214">
        <f>D19+E19+F19</f>
        <v>0</v>
      </c>
      <c r="H19" s="198">
        <v>34.58</v>
      </c>
      <c r="I19" s="198">
        <v>0</v>
      </c>
      <c r="J19" s="198">
        <v>143.315</v>
      </c>
      <c r="K19" s="198">
        <v>249.42</v>
      </c>
      <c r="L19" s="198">
        <v>330.63</v>
      </c>
      <c r="M19" s="199">
        <v>314.13</v>
      </c>
      <c r="N19" s="200">
        <v>0</v>
      </c>
      <c r="O19" s="201">
        <f t="shared" si="0"/>
        <v>314.13</v>
      </c>
      <c r="P19" s="199">
        <v>0</v>
      </c>
      <c r="Q19" s="200">
        <v>214.94</v>
      </c>
      <c r="R19" s="201">
        <f t="shared" si="1"/>
        <v>214.94</v>
      </c>
      <c r="S19" s="198">
        <v>81.41</v>
      </c>
      <c r="T19" s="198">
        <v>241.2</v>
      </c>
      <c r="U19" s="198">
        <v>0</v>
      </c>
      <c r="V19" s="198">
        <v>0</v>
      </c>
      <c r="W19" s="199">
        <v>14.22</v>
      </c>
      <c r="X19" s="200">
        <v>0</v>
      </c>
      <c r="Y19" s="201">
        <f t="shared" si="2"/>
        <v>14.22</v>
      </c>
      <c r="Z19" s="199">
        <v>65.13</v>
      </c>
      <c r="AA19" s="200">
        <v>0</v>
      </c>
      <c r="AB19" s="201">
        <f t="shared" si="3"/>
        <v>65.13</v>
      </c>
      <c r="AC19" s="198">
        <v>0</v>
      </c>
      <c r="AD19" s="198">
        <v>58.88</v>
      </c>
      <c r="AE19" s="199">
        <v>0</v>
      </c>
      <c r="AF19" s="200">
        <v>111.38</v>
      </c>
      <c r="AG19" s="201">
        <f t="shared" si="4"/>
        <v>111.38</v>
      </c>
      <c r="AH19" s="198">
        <v>88.42</v>
      </c>
      <c r="AI19" s="221">
        <v>68.569999999999993</v>
      </c>
      <c r="AJ19" s="222">
        <v>724.05</v>
      </c>
      <c r="AK19" s="223"/>
      <c r="AL19" s="224">
        <f t="shared" si="5"/>
        <v>724.05</v>
      </c>
      <c r="AM19" s="198">
        <v>0</v>
      </c>
      <c r="AN19" s="199">
        <v>14.22</v>
      </c>
      <c r="AO19" s="200">
        <v>0</v>
      </c>
      <c r="AP19" s="197">
        <f t="shared" si="6"/>
        <v>14.22</v>
      </c>
      <c r="AQ19" s="248"/>
      <c r="AR19" s="248"/>
      <c r="AS19" s="248" t="s">
        <v>3</v>
      </c>
    </row>
    <row r="20" spans="1:55" s="215" customFormat="1" ht="13.5" thickBot="1">
      <c r="A20" s="209" t="s">
        <v>69</v>
      </c>
      <c r="B20" s="219" t="s">
        <v>70</v>
      </c>
      <c r="C20" s="258" t="s">
        <v>46</v>
      </c>
      <c r="D20" s="283">
        <f>'ME(2)'!B41</f>
        <v>93.78</v>
      </c>
      <c r="E20" s="283">
        <f>'ME(2)'!C41</f>
        <v>0</v>
      </c>
      <c r="F20" s="283">
        <f>'ME(2)'!D41</f>
        <v>0</v>
      </c>
      <c r="G20" s="284">
        <f>D20+E20+F20</f>
        <v>93.78</v>
      </c>
      <c r="H20" s="283">
        <f>'ME(2)'!E41</f>
        <v>6.9160000000000013</v>
      </c>
      <c r="I20" s="283">
        <f>'ME(2)'!F41</f>
        <v>112.72000000000001</v>
      </c>
      <c r="J20" s="283">
        <f>'ME(2)'!G41</f>
        <v>28.663000000000007</v>
      </c>
      <c r="K20" s="283">
        <f>'ME(2)'!H41</f>
        <v>49.884</v>
      </c>
      <c r="L20" s="283">
        <f>'ME(2)'!I41</f>
        <v>66.125999999999991</v>
      </c>
      <c r="M20" s="283">
        <f>'ME(2)'!J41</f>
        <v>62.825999999999993</v>
      </c>
      <c r="N20" s="283">
        <f>'ME(2)'!K41</f>
        <v>0</v>
      </c>
      <c r="O20" s="224">
        <f t="shared" si="0"/>
        <v>62.825999999999993</v>
      </c>
      <c r="P20" s="283">
        <f>'ME(2)'!L41</f>
        <v>0</v>
      </c>
      <c r="Q20" s="283">
        <f>'ME(2)'!M41</f>
        <v>42.988000000000007</v>
      </c>
      <c r="R20" s="224">
        <f t="shared" si="1"/>
        <v>42.988000000000007</v>
      </c>
      <c r="S20" s="283">
        <f>'ME(2)'!N41</f>
        <v>16.282000000000004</v>
      </c>
      <c r="T20" s="283">
        <f>'ME(2)'!O41</f>
        <v>48.24</v>
      </c>
      <c r="U20" s="283">
        <f>'ME(2)'!P41</f>
        <v>116.88</v>
      </c>
      <c r="V20" s="283">
        <f>'ME(2)'!Q41</f>
        <v>84.740000000000009</v>
      </c>
      <c r="W20" s="283">
        <f>'ME(2)'!R41</f>
        <v>2.8439999999999999</v>
      </c>
      <c r="X20" s="283">
        <f>'ME(2)'!S41</f>
        <v>76.02000000000001</v>
      </c>
      <c r="Y20" s="224">
        <f t="shared" si="2"/>
        <v>78.864000000000004</v>
      </c>
      <c r="Z20" s="283">
        <f>'ME(2)'!T41</f>
        <v>13.026</v>
      </c>
      <c r="AA20" s="283">
        <f>'ME(2)'!U41</f>
        <v>87.5</v>
      </c>
      <c r="AB20" s="224">
        <f t="shared" si="3"/>
        <v>100.526</v>
      </c>
      <c r="AC20" s="283">
        <f>'ME(2)'!V41</f>
        <v>0</v>
      </c>
      <c r="AD20" s="283">
        <f>'ME(2)'!W41</f>
        <v>11.776</v>
      </c>
      <c r="AE20" s="283">
        <f>'ME(2)'!X41</f>
        <v>0</v>
      </c>
      <c r="AF20" s="283">
        <f>'ME(2)'!Y41</f>
        <v>22.276</v>
      </c>
      <c r="AG20" s="224">
        <f t="shared" si="4"/>
        <v>22.276</v>
      </c>
      <c r="AH20" s="283">
        <f>'ME(2)'!Z41</f>
        <v>17.684000000000005</v>
      </c>
      <c r="AI20" s="283">
        <f>'ME(2)'!AA41</f>
        <v>13.714000000000002</v>
      </c>
      <c r="AJ20" s="283">
        <f>'ME(2)'!AC41</f>
        <v>103.66199999999999</v>
      </c>
      <c r="AK20" s="283"/>
      <c r="AL20" s="224">
        <f t="shared" si="5"/>
        <v>103.66199999999999</v>
      </c>
      <c r="AM20" s="283">
        <f>'ME(2)'!AD41</f>
        <v>0</v>
      </c>
      <c r="AN20" s="283">
        <f>'ME(2)'!AE41</f>
        <v>2.8439999999999999</v>
      </c>
      <c r="AO20" s="283">
        <f>'ME(2)'!AF41</f>
        <v>89.860000000000014</v>
      </c>
      <c r="AP20" s="284">
        <f t="shared" si="6"/>
        <v>92.704000000000008</v>
      </c>
      <c r="AQ20" s="244" t="s">
        <v>69</v>
      </c>
      <c r="AR20" s="244" t="s">
        <v>70</v>
      </c>
      <c r="AS20" s="244" t="s">
        <v>46</v>
      </c>
    </row>
    <row r="21" spans="1:55" s="114" customFormat="1" ht="25.5">
      <c r="A21" s="86" t="s">
        <v>83</v>
      </c>
      <c r="B21" s="41" t="s">
        <v>99</v>
      </c>
      <c r="C21" s="42"/>
      <c r="D21" s="271"/>
      <c r="E21" s="184"/>
      <c r="F21" s="272"/>
      <c r="G21" s="23">
        <f>D21+E21+F21</f>
        <v>0</v>
      </c>
      <c r="H21" s="136"/>
      <c r="I21" s="136"/>
      <c r="J21" s="136"/>
      <c r="K21" s="136"/>
      <c r="L21" s="136"/>
      <c r="M21" s="137"/>
      <c r="N21" s="138"/>
      <c r="O21" s="139">
        <f t="shared" si="0"/>
        <v>0</v>
      </c>
      <c r="P21" s="137"/>
      <c r="Q21" s="138"/>
      <c r="R21" s="139">
        <f t="shared" si="1"/>
        <v>0</v>
      </c>
      <c r="S21" s="136"/>
      <c r="T21" s="136"/>
      <c r="U21" s="136"/>
      <c r="V21" s="136"/>
      <c r="W21" s="137"/>
      <c r="X21" s="138"/>
      <c r="Y21" s="139">
        <f t="shared" si="2"/>
        <v>0</v>
      </c>
      <c r="Z21" s="137"/>
      <c r="AA21" s="138"/>
      <c r="AB21" s="139">
        <f t="shared" si="3"/>
        <v>0</v>
      </c>
      <c r="AC21" s="136"/>
      <c r="AD21" s="136"/>
      <c r="AE21" s="137"/>
      <c r="AF21" s="138"/>
      <c r="AG21" s="139">
        <f t="shared" si="4"/>
        <v>0</v>
      </c>
      <c r="AH21" s="136"/>
      <c r="AI21" s="136"/>
      <c r="AJ21" s="273"/>
      <c r="AK21" s="274"/>
      <c r="AL21" s="224">
        <f t="shared" si="5"/>
        <v>0</v>
      </c>
      <c r="AM21" s="136"/>
      <c r="AN21" s="137"/>
      <c r="AO21" s="138"/>
      <c r="AP21" s="111">
        <f t="shared" si="6"/>
        <v>0</v>
      </c>
      <c r="AQ21" s="247" t="s">
        <v>83</v>
      </c>
      <c r="AR21" s="247" t="s">
        <v>99</v>
      </c>
      <c r="AS21" s="247"/>
      <c r="AT21" s="115"/>
      <c r="AU21" s="115"/>
      <c r="AV21" s="115"/>
      <c r="AW21" s="115"/>
      <c r="AX21" s="115"/>
      <c r="AY21" s="115"/>
      <c r="AZ21" s="115"/>
      <c r="BA21" s="115"/>
      <c r="BB21" s="115"/>
      <c r="BC21" s="115"/>
    </row>
    <row r="22" spans="1:55" s="202" customFormat="1" hidden="1">
      <c r="A22" s="191" t="s">
        <v>86</v>
      </c>
      <c r="B22" s="192" t="s">
        <v>53</v>
      </c>
      <c r="C22" s="193" t="s">
        <v>46</v>
      </c>
      <c r="D22" s="194"/>
      <c r="E22" s="195"/>
      <c r="F22" s="196"/>
      <c r="G22" s="197">
        <f>D22+E22+F22</f>
        <v>0</v>
      </c>
      <c r="H22" s="198">
        <v>1.3832000000000002</v>
      </c>
      <c r="I22" s="198"/>
      <c r="J22" s="198">
        <v>5.7326000000000015</v>
      </c>
      <c r="K22" s="198">
        <v>9.9768000000000008</v>
      </c>
      <c r="L22" s="198">
        <v>13.225199999999997</v>
      </c>
      <c r="M22" s="199">
        <v>12.565199999999999</v>
      </c>
      <c r="N22" s="200"/>
      <c r="O22" s="201">
        <f t="shared" si="0"/>
        <v>12.565199999999999</v>
      </c>
      <c r="P22" s="199"/>
      <c r="Q22" s="200">
        <v>8.5976000000000017</v>
      </c>
      <c r="R22" s="201">
        <f t="shared" si="1"/>
        <v>8.5976000000000017</v>
      </c>
      <c r="S22" s="198">
        <v>3.2564000000000006</v>
      </c>
      <c r="T22" s="198">
        <v>9.6479999999999997</v>
      </c>
      <c r="U22" s="198"/>
      <c r="V22" s="198"/>
      <c r="W22" s="199">
        <v>0.56879999999999997</v>
      </c>
      <c r="X22" s="200"/>
      <c r="Y22" s="201">
        <f t="shared" si="2"/>
        <v>0.56879999999999997</v>
      </c>
      <c r="Z22" s="199">
        <v>2.6052</v>
      </c>
      <c r="AA22" s="200"/>
      <c r="AB22" s="201">
        <f t="shared" si="3"/>
        <v>2.6052</v>
      </c>
      <c r="AC22" s="198"/>
      <c r="AD22" s="198">
        <v>2.3552</v>
      </c>
      <c r="AE22" s="199"/>
      <c r="AF22" s="200">
        <v>4.4551999999999996</v>
      </c>
      <c r="AG22" s="201">
        <f t="shared" si="4"/>
        <v>4.4551999999999996</v>
      </c>
      <c r="AH22" s="198">
        <v>3.5368000000000008</v>
      </c>
      <c r="AI22" s="198">
        <v>2.7428000000000003</v>
      </c>
      <c r="AJ22" s="273">
        <v>28.962</v>
      </c>
      <c r="AK22" s="242"/>
      <c r="AL22" s="224">
        <f t="shared" si="5"/>
        <v>28.962</v>
      </c>
      <c r="AM22" s="198"/>
      <c r="AN22" s="199">
        <v>0.56879999999999997</v>
      </c>
      <c r="AO22" s="200"/>
      <c r="AP22" s="197">
        <f t="shared" si="6"/>
        <v>0.56879999999999997</v>
      </c>
      <c r="AQ22" s="249" t="s">
        <v>86</v>
      </c>
      <c r="AR22" s="249" t="s">
        <v>53</v>
      </c>
      <c r="AS22" s="249" t="s">
        <v>46</v>
      </c>
    </row>
    <row r="23" spans="1:55" s="215" customFormat="1" ht="12" customHeight="1">
      <c r="A23" s="209" t="s">
        <v>84</v>
      </c>
      <c r="B23" s="219" t="s">
        <v>98</v>
      </c>
      <c r="C23" s="220" t="s">
        <v>46</v>
      </c>
      <c r="D23" s="212">
        <f>D24+D25</f>
        <v>117.22499999999999</v>
      </c>
      <c r="E23" s="212">
        <f t="shared" ref="E23:Z23" si="8">E24+E25</f>
        <v>0</v>
      </c>
      <c r="F23" s="240">
        <f t="shared" si="8"/>
        <v>0</v>
      </c>
      <c r="G23" s="212">
        <f t="shared" si="8"/>
        <v>117.22499999999999</v>
      </c>
      <c r="H23" s="212">
        <f t="shared" si="8"/>
        <v>6.9160000000000013</v>
      </c>
      <c r="I23" s="212">
        <f t="shared" si="8"/>
        <v>140.9</v>
      </c>
      <c r="J23" s="212">
        <f t="shared" si="8"/>
        <v>28.663000000000007</v>
      </c>
      <c r="K23" s="212">
        <f t="shared" si="8"/>
        <v>49.884</v>
      </c>
      <c r="L23" s="212">
        <f t="shared" si="8"/>
        <v>66.125999999999991</v>
      </c>
      <c r="M23" s="212">
        <f t="shared" si="8"/>
        <v>62.825999999999993</v>
      </c>
      <c r="N23" s="212">
        <f t="shared" si="8"/>
        <v>0</v>
      </c>
      <c r="O23" s="212">
        <f t="shared" si="8"/>
        <v>62.825999999999993</v>
      </c>
      <c r="P23" s="212">
        <f t="shared" si="8"/>
        <v>0</v>
      </c>
      <c r="Q23" s="212">
        <f t="shared" si="8"/>
        <v>42.988000000000007</v>
      </c>
      <c r="R23" s="212">
        <f t="shared" si="8"/>
        <v>42.988000000000007</v>
      </c>
      <c r="S23" s="212">
        <f t="shared" si="8"/>
        <v>16.282000000000004</v>
      </c>
      <c r="T23" s="212">
        <f t="shared" si="8"/>
        <v>48.24</v>
      </c>
      <c r="U23" s="212">
        <f t="shared" si="8"/>
        <v>146.1</v>
      </c>
      <c r="V23" s="212">
        <f t="shared" si="8"/>
        <v>105.925</v>
      </c>
      <c r="W23" s="212">
        <f t="shared" si="8"/>
        <v>2.8439999999999999</v>
      </c>
      <c r="X23" s="212">
        <f t="shared" si="8"/>
        <v>95.025000000000006</v>
      </c>
      <c r="Y23" s="212">
        <f t="shared" si="8"/>
        <v>97.869</v>
      </c>
      <c r="Z23" s="212">
        <f t="shared" si="8"/>
        <v>13.026</v>
      </c>
      <c r="AA23" s="212">
        <f>AA24+AA25</f>
        <v>109.375</v>
      </c>
      <c r="AB23" s="212">
        <f t="shared" ref="AB23" si="9">AB24+AB25</f>
        <v>122.401</v>
      </c>
      <c r="AC23" s="212">
        <f t="shared" ref="AC23" si="10">AC24+AC25</f>
        <v>0</v>
      </c>
      <c r="AD23" s="212">
        <f t="shared" ref="AD23" si="11">AD24+AD25</f>
        <v>11.776</v>
      </c>
      <c r="AE23" s="212">
        <f t="shared" ref="AE23" si="12">AE24+AE25</f>
        <v>0</v>
      </c>
      <c r="AF23" s="212">
        <f t="shared" ref="AF23" si="13">AF24+AF25</f>
        <v>22.276</v>
      </c>
      <c r="AG23" s="212">
        <f t="shared" ref="AG23" si="14">AG24+AG25</f>
        <v>22.276</v>
      </c>
      <c r="AH23" s="212">
        <f t="shared" ref="AH23" si="15">AH24+AH25</f>
        <v>17.684000000000005</v>
      </c>
      <c r="AI23" s="212">
        <f t="shared" ref="AI23" si="16">AI24+AI25</f>
        <v>13.714000000000002</v>
      </c>
      <c r="AJ23" s="212">
        <f>'ME(2)'!AC20</f>
        <v>34.554000000000002</v>
      </c>
      <c r="AK23" s="212"/>
      <c r="AL23" s="224">
        <f t="shared" si="5"/>
        <v>34.554000000000002</v>
      </c>
      <c r="AM23" s="212">
        <f t="shared" ref="AM23" si="17">AM24+AM25</f>
        <v>0</v>
      </c>
      <c r="AN23" s="212">
        <f t="shared" ref="AN23" si="18">AN24+AN25</f>
        <v>2.8439999999999999</v>
      </c>
      <c r="AO23" s="212">
        <f t="shared" ref="AO23" si="19">AO24+AO25</f>
        <v>112.325</v>
      </c>
      <c r="AP23" s="212">
        <f t="shared" ref="AP23" si="20">AP24+AP25</f>
        <v>115.169</v>
      </c>
      <c r="AQ23" s="244" t="s">
        <v>84</v>
      </c>
      <c r="AR23" s="244" t="s">
        <v>98</v>
      </c>
      <c r="AS23" s="244" t="s">
        <v>46</v>
      </c>
    </row>
    <row r="24" spans="1:55" s="202" customFormat="1" hidden="1">
      <c r="A24" s="191"/>
      <c r="B24" s="203"/>
      <c r="C24" s="193" t="s">
        <v>46</v>
      </c>
      <c r="D24" s="212"/>
      <c r="E24" s="213"/>
      <c r="F24" s="238"/>
      <c r="G24" s="214">
        <f t="shared" ref="G24:G30" si="21">D24+E24+F24</f>
        <v>0</v>
      </c>
      <c r="H24" s="198">
        <v>6.9160000000000013</v>
      </c>
      <c r="I24" s="198"/>
      <c r="J24" s="198">
        <v>28.663000000000007</v>
      </c>
      <c r="K24" s="198">
        <v>49.884</v>
      </c>
      <c r="L24" s="198">
        <v>66.125999999999991</v>
      </c>
      <c r="M24" s="199">
        <v>62.825999999999993</v>
      </c>
      <c r="N24" s="200"/>
      <c r="O24" s="201">
        <f t="shared" si="0"/>
        <v>62.825999999999993</v>
      </c>
      <c r="P24" s="199"/>
      <c r="Q24" s="200">
        <v>42.988000000000007</v>
      </c>
      <c r="R24" s="201">
        <f t="shared" si="1"/>
        <v>42.988000000000007</v>
      </c>
      <c r="S24" s="198">
        <v>16.282000000000004</v>
      </c>
      <c r="T24" s="198">
        <v>48.24</v>
      </c>
      <c r="U24" s="198"/>
      <c r="V24" s="198"/>
      <c r="W24" s="199">
        <v>2.8439999999999999</v>
      </c>
      <c r="X24" s="200"/>
      <c r="Y24" s="201">
        <f t="shared" si="2"/>
        <v>2.8439999999999999</v>
      </c>
      <c r="Z24" s="199">
        <v>13.026</v>
      </c>
      <c r="AA24" s="200"/>
      <c r="AB24" s="201">
        <f t="shared" si="3"/>
        <v>13.026</v>
      </c>
      <c r="AC24" s="198"/>
      <c r="AD24" s="198">
        <v>11.776</v>
      </c>
      <c r="AE24" s="199"/>
      <c r="AF24" s="200">
        <v>22.276</v>
      </c>
      <c r="AG24" s="201">
        <f t="shared" si="4"/>
        <v>22.276</v>
      </c>
      <c r="AH24" s="198">
        <v>17.684000000000005</v>
      </c>
      <c r="AI24" s="198">
        <v>13.714000000000002</v>
      </c>
      <c r="AJ24" s="222">
        <v>144.81</v>
      </c>
      <c r="AK24" s="223"/>
      <c r="AL24" s="224">
        <f t="shared" si="5"/>
        <v>144.81</v>
      </c>
      <c r="AM24" s="198"/>
      <c r="AN24" s="199">
        <v>2.8439999999999999</v>
      </c>
      <c r="AO24" s="200"/>
      <c r="AP24" s="197">
        <f t="shared" si="6"/>
        <v>2.8439999999999999</v>
      </c>
      <c r="AQ24" s="249"/>
      <c r="AR24" s="249"/>
      <c r="AS24" s="249" t="s">
        <v>46</v>
      </c>
    </row>
    <row r="25" spans="1:55" s="202" customFormat="1" hidden="1">
      <c r="A25" s="191" t="s">
        <v>67</v>
      </c>
      <c r="B25" s="192" t="s">
        <v>68</v>
      </c>
      <c r="C25" s="193" t="s">
        <v>46</v>
      </c>
      <c r="D25" s="212">
        <v>117.22499999999999</v>
      </c>
      <c r="E25" s="213"/>
      <c r="F25" s="238"/>
      <c r="G25" s="214">
        <f t="shared" si="21"/>
        <v>117.22499999999999</v>
      </c>
      <c r="H25" s="198"/>
      <c r="I25" s="198">
        <v>140.9</v>
      </c>
      <c r="J25" s="198"/>
      <c r="K25" s="198"/>
      <c r="L25" s="198"/>
      <c r="M25" s="199"/>
      <c r="N25" s="200"/>
      <c r="O25" s="201">
        <f t="shared" si="0"/>
        <v>0</v>
      </c>
      <c r="P25" s="199"/>
      <c r="Q25" s="200"/>
      <c r="R25" s="201">
        <f t="shared" si="1"/>
        <v>0</v>
      </c>
      <c r="S25" s="198"/>
      <c r="T25" s="198"/>
      <c r="U25" s="198">
        <v>146.1</v>
      </c>
      <c r="V25" s="198">
        <v>105.925</v>
      </c>
      <c r="W25" s="199"/>
      <c r="X25" s="200">
        <v>95.025000000000006</v>
      </c>
      <c r="Y25" s="201">
        <f t="shared" si="2"/>
        <v>95.025000000000006</v>
      </c>
      <c r="Z25" s="199"/>
      <c r="AA25" s="200">
        <v>109.375</v>
      </c>
      <c r="AB25" s="201">
        <f t="shared" si="3"/>
        <v>109.375</v>
      </c>
      <c r="AC25" s="198"/>
      <c r="AD25" s="198"/>
      <c r="AE25" s="199"/>
      <c r="AF25" s="200"/>
      <c r="AG25" s="201">
        <f t="shared" si="4"/>
        <v>0</v>
      </c>
      <c r="AH25" s="198"/>
      <c r="AI25" s="198"/>
      <c r="AJ25" s="222"/>
      <c r="AK25" s="223"/>
      <c r="AL25" s="224">
        <f t="shared" si="5"/>
        <v>0</v>
      </c>
      <c r="AM25" s="198"/>
      <c r="AN25" s="199"/>
      <c r="AO25" s="200">
        <v>112.325</v>
      </c>
      <c r="AP25" s="197">
        <f t="shared" si="6"/>
        <v>112.325</v>
      </c>
      <c r="AQ25" s="249" t="s">
        <v>67</v>
      </c>
      <c r="AR25" s="249" t="s">
        <v>68</v>
      </c>
      <c r="AS25" s="249" t="s">
        <v>46</v>
      </c>
    </row>
    <row r="26" spans="1:55" s="215" customFormat="1">
      <c r="A26" s="209" t="s">
        <v>87</v>
      </c>
      <c r="B26" s="219" t="s">
        <v>88</v>
      </c>
      <c r="C26" s="220" t="s">
        <v>46</v>
      </c>
      <c r="D26" s="212"/>
      <c r="E26" s="213"/>
      <c r="F26" s="238"/>
      <c r="G26" s="214">
        <f t="shared" si="21"/>
        <v>0</v>
      </c>
      <c r="H26" s="221">
        <v>1.7290000000000003</v>
      </c>
      <c r="I26" s="221"/>
      <c r="J26" s="221">
        <v>7.1657500000000018</v>
      </c>
      <c r="K26" s="221">
        <v>12.471</v>
      </c>
      <c r="L26" s="221">
        <v>16.531499999999998</v>
      </c>
      <c r="M26" s="222">
        <v>15.706499999999998</v>
      </c>
      <c r="N26" s="223"/>
      <c r="O26" s="224">
        <f t="shared" si="0"/>
        <v>15.706499999999998</v>
      </c>
      <c r="P26" s="222"/>
      <c r="Q26" s="223">
        <v>10.747000000000002</v>
      </c>
      <c r="R26" s="224">
        <f t="shared" si="1"/>
        <v>10.747000000000002</v>
      </c>
      <c r="S26" s="221">
        <v>4.0705000000000009</v>
      </c>
      <c r="T26" s="221">
        <v>12.06</v>
      </c>
      <c r="U26" s="221"/>
      <c r="V26" s="221"/>
      <c r="W26" s="222">
        <v>0.71099999999999997</v>
      </c>
      <c r="X26" s="223"/>
      <c r="Y26" s="224">
        <f t="shared" si="2"/>
        <v>0.71099999999999997</v>
      </c>
      <c r="Z26" s="222">
        <v>3.2565</v>
      </c>
      <c r="AA26" s="223"/>
      <c r="AB26" s="224">
        <f t="shared" si="3"/>
        <v>3.2565</v>
      </c>
      <c r="AC26" s="221"/>
      <c r="AD26" s="221">
        <v>2.944</v>
      </c>
      <c r="AE26" s="222"/>
      <c r="AF26" s="223">
        <v>5.569</v>
      </c>
      <c r="AG26" s="224">
        <f t="shared" si="4"/>
        <v>5.569</v>
      </c>
      <c r="AH26" s="221">
        <v>4.4210000000000012</v>
      </c>
      <c r="AI26" s="221">
        <v>3.4285000000000005</v>
      </c>
      <c r="AJ26" s="222">
        <f>'ME(2)'!AC26</f>
        <v>8.6385000000000005</v>
      </c>
      <c r="AK26" s="223"/>
      <c r="AL26" s="224">
        <f t="shared" si="5"/>
        <v>8.6385000000000005</v>
      </c>
      <c r="AM26" s="221"/>
      <c r="AN26" s="222">
        <v>0.71099999999999997</v>
      </c>
      <c r="AO26" s="223"/>
      <c r="AP26" s="214">
        <f t="shared" si="6"/>
        <v>0.71099999999999997</v>
      </c>
      <c r="AQ26" s="244" t="s">
        <v>87</v>
      </c>
      <c r="AR26" s="244" t="s">
        <v>88</v>
      </c>
      <c r="AS26" s="244" t="s">
        <v>46</v>
      </c>
    </row>
    <row r="27" spans="1:55" s="215" customFormat="1" ht="13.5" thickBot="1">
      <c r="A27" s="209" t="s">
        <v>89</v>
      </c>
      <c r="B27" s="219" t="s">
        <v>90</v>
      </c>
      <c r="C27" s="218" t="s">
        <v>46</v>
      </c>
      <c r="D27" s="212"/>
      <c r="E27" s="213">
        <v>20.321999999999999</v>
      </c>
      <c r="F27" s="238"/>
      <c r="G27" s="214">
        <f t="shared" si="21"/>
        <v>20.321999999999999</v>
      </c>
      <c r="H27" s="221">
        <v>20.748000000000001</v>
      </c>
      <c r="I27" s="221"/>
      <c r="J27" s="221">
        <v>85.989000000000004</v>
      </c>
      <c r="K27" s="221">
        <v>49.884</v>
      </c>
      <c r="L27" s="221">
        <v>66.125999999999991</v>
      </c>
      <c r="M27" s="222">
        <v>62.825999999999993</v>
      </c>
      <c r="N27" s="223">
        <v>51.557999999999993</v>
      </c>
      <c r="O27" s="224">
        <f t="shared" si="0"/>
        <v>114.38399999999999</v>
      </c>
      <c r="P27" s="222">
        <v>28.361999999999998</v>
      </c>
      <c r="Q27" s="223">
        <v>128.964</v>
      </c>
      <c r="R27" s="224">
        <f t="shared" si="1"/>
        <v>157.32599999999999</v>
      </c>
      <c r="S27" s="221">
        <v>48.845999999999997</v>
      </c>
      <c r="T27" s="221">
        <v>48.24</v>
      </c>
      <c r="U27" s="221"/>
      <c r="V27" s="221"/>
      <c r="W27" s="222">
        <v>2.8439999999999999</v>
      </c>
      <c r="X27" s="223"/>
      <c r="Y27" s="224">
        <f t="shared" si="2"/>
        <v>2.8439999999999999</v>
      </c>
      <c r="Z27" s="222">
        <v>13.026</v>
      </c>
      <c r="AA27" s="223"/>
      <c r="AB27" s="224">
        <f t="shared" si="3"/>
        <v>13.026</v>
      </c>
      <c r="AC27" s="221">
        <v>26.183999999999997</v>
      </c>
      <c r="AD27" s="221">
        <v>35.327999999999996</v>
      </c>
      <c r="AE27" s="222">
        <v>37.043999999999997</v>
      </c>
      <c r="AF27" s="223">
        <v>66.827999999999989</v>
      </c>
      <c r="AG27" s="224">
        <f t="shared" si="4"/>
        <v>103.87199999999999</v>
      </c>
      <c r="AH27" s="221">
        <v>53.052</v>
      </c>
      <c r="AI27" s="221">
        <v>41.142000000000003</v>
      </c>
      <c r="AJ27" s="222">
        <f>'ME(2)'!AC28</f>
        <v>103.66199999999999</v>
      </c>
      <c r="AK27" s="223"/>
      <c r="AL27" s="224">
        <f t="shared" si="5"/>
        <v>103.66199999999999</v>
      </c>
      <c r="AM27" s="221">
        <v>18.66</v>
      </c>
      <c r="AN27" s="222">
        <v>2.8439999999999999</v>
      </c>
      <c r="AO27" s="223"/>
      <c r="AP27" s="214">
        <f t="shared" si="6"/>
        <v>2.8439999999999999</v>
      </c>
      <c r="AQ27" s="244" t="s">
        <v>89</v>
      </c>
      <c r="AR27" s="244" t="s">
        <v>90</v>
      </c>
      <c r="AS27" s="244" t="s">
        <v>46</v>
      </c>
    </row>
    <row r="28" spans="1:55" s="2" customFormat="1" ht="13.5" thickBot="1">
      <c r="A28" s="13"/>
      <c r="B28" s="14"/>
      <c r="C28" s="47"/>
      <c r="D28" s="271"/>
      <c r="E28" s="184"/>
      <c r="F28" s="272"/>
      <c r="G28" s="23">
        <f t="shared" si="21"/>
        <v>0</v>
      </c>
      <c r="H28" s="131"/>
      <c r="I28" s="131"/>
      <c r="J28" s="131"/>
      <c r="K28" s="131"/>
      <c r="L28" s="131"/>
      <c r="M28" s="133"/>
      <c r="N28" s="134"/>
      <c r="O28" s="135">
        <f t="shared" si="0"/>
        <v>0</v>
      </c>
      <c r="P28" s="133"/>
      <c r="Q28" s="134"/>
      <c r="R28" s="135">
        <f t="shared" si="1"/>
        <v>0</v>
      </c>
      <c r="S28" s="131"/>
      <c r="T28" s="131"/>
      <c r="U28" s="131"/>
      <c r="V28" s="131"/>
      <c r="W28" s="133"/>
      <c r="X28" s="134"/>
      <c r="Y28" s="135">
        <f t="shared" si="2"/>
        <v>0</v>
      </c>
      <c r="Z28" s="133"/>
      <c r="AA28" s="134"/>
      <c r="AB28" s="135">
        <f t="shared" si="3"/>
        <v>0</v>
      </c>
      <c r="AC28" s="131"/>
      <c r="AD28" s="131"/>
      <c r="AE28" s="133"/>
      <c r="AF28" s="134"/>
      <c r="AG28" s="135">
        <f t="shared" si="4"/>
        <v>0</v>
      </c>
      <c r="AH28" s="131"/>
      <c r="AI28" s="131"/>
      <c r="AJ28" s="273"/>
      <c r="AK28" s="274"/>
      <c r="AL28" s="224">
        <f t="shared" si="5"/>
        <v>0</v>
      </c>
      <c r="AM28" s="131"/>
      <c r="AN28" s="133"/>
      <c r="AO28" s="134"/>
      <c r="AP28" s="96">
        <f t="shared" si="6"/>
        <v>0</v>
      </c>
      <c r="AQ28" s="247"/>
      <c r="AR28" s="247"/>
      <c r="AS28" s="247"/>
      <c r="AT28" s="115"/>
      <c r="AU28" s="115"/>
      <c r="AV28" s="115"/>
      <c r="AW28" s="115"/>
      <c r="AX28" s="115"/>
      <c r="AY28" s="115"/>
      <c r="AZ28" s="115"/>
      <c r="BA28" s="115"/>
      <c r="BB28" s="115"/>
      <c r="BC28" s="115"/>
    </row>
    <row r="29" spans="1:55" s="113" customFormat="1">
      <c r="A29" s="86" t="s">
        <v>91</v>
      </c>
      <c r="B29" s="41" t="s">
        <v>92</v>
      </c>
      <c r="C29" s="42"/>
      <c r="D29" s="97"/>
      <c r="E29" s="23"/>
      <c r="F29" s="98"/>
      <c r="G29" s="23">
        <f t="shared" si="21"/>
        <v>0</v>
      </c>
      <c r="H29" s="136"/>
      <c r="I29" s="136"/>
      <c r="J29" s="136"/>
      <c r="K29" s="136"/>
      <c r="L29" s="136"/>
      <c r="M29" s="137"/>
      <c r="N29" s="138"/>
      <c r="O29" s="139">
        <f t="shared" si="0"/>
        <v>0</v>
      </c>
      <c r="P29" s="137"/>
      <c r="Q29" s="138"/>
      <c r="R29" s="139">
        <f t="shared" si="1"/>
        <v>0</v>
      </c>
      <c r="S29" s="136"/>
      <c r="T29" s="136"/>
      <c r="U29" s="136"/>
      <c r="V29" s="136"/>
      <c r="W29" s="137"/>
      <c r="X29" s="138"/>
      <c r="Y29" s="139">
        <f t="shared" si="2"/>
        <v>0</v>
      </c>
      <c r="Z29" s="137"/>
      <c r="AA29" s="138"/>
      <c r="AB29" s="139">
        <f t="shared" si="3"/>
        <v>0</v>
      </c>
      <c r="AC29" s="136"/>
      <c r="AD29" s="136"/>
      <c r="AE29" s="137"/>
      <c r="AF29" s="138"/>
      <c r="AG29" s="139">
        <f t="shared" si="4"/>
        <v>0</v>
      </c>
      <c r="AH29" s="136"/>
      <c r="AI29" s="136"/>
      <c r="AJ29" s="273"/>
      <c r="AK29" s="274"/>
      <c r="AL29" s="224">
        <f t="shared" si="5"/>
        <v>0</v>
      </c>
      <c r="AM29" s="136"/>
      <c r="AN29" s="137"/>
      <c r="AO29" s="138"/>
      <c r="AP29" s="111">
        <f t="shared" si="6"/>
        <v>0</v>
      </c>
      <c r="AQ29" s="243" t="s">
        <v>91</v>
      </c>
      <c r="AR29" s="243" t="s">
        <v>92</v>
      </c>
      <c r="AS29" s="243"/>
      <c r="AT29" s="104"/>
      <c r="AU29" s="104"/>
      <c r="AV29" s="104"/>
      <c r="AW29" s="104"/>
      <c r="AX29" s="104"/>
      <c r="AY29" s="104"/>
      <c r="AZ29" s="104"/>
      <c r="BA29" s="104"/>
      <c r="BB29" s="104"/>
      <c r="BC29" s="104"/>
    </row>
    <row r="30" spans="1:55" s="227" customFormat="1" ht="13.5" thickBot="1">
      <c r="A30" s="209" t="s">
        <v>93</v>
      </c>
      <c r="B30" s="219" t="s">
        <v>94</v>
      </c>
      <c r="C30" s="220" t="s">
        <v>46</v>
      </c>
      <c r="D30" s="230">
        <v>31.26</v>
      </c>
      <c r="E30" s="231">
        <v>22.58</v>
      </c>
      <c r="F30" s="241"/>
      <c r="G30" s="214">
        <f t="shared" si="21"/>
        <v>53.84</v>
      </c>
      <c r="H30" s="221">
        <v>17.29</v>
      </c>
      <c r="I30" s="221">
        <v>37.573333333333338</v>
      </c>
      <c r="J30" s="221">
        <v>95.543333333333351</v>
      </c>
      <c r="K30" s="221">
        <v>55.426666666666669</v>
      </c>
      <c r="L30" s="221">
        <v>55.104999999999997</v>
      </c>
      <c r="M30" s="232">
        <v>52.354999999999997</v>
      </c>
      <c r="N30" s="233">
        <v>42.965000000000003</v>
      </c>
      <c r="O30" s="224">
        <f t="shared" si="0"/>
        <v>95.32</v>
      </c>
      <c r="P30" s="232">
        <v>23.635000000000002</v>
      </c>
      <c r="Q30" s="233">
        <v>107.47</v>
      </c>
      <c r="R30" s="224">
        <f t="shared" si="1"/>
        <v>131.10499999999999</v>
      </c>
      <c r="S30" s="221">
        <v>40.704999999999998</v>
      </c>
      <c r="T30" s="221">
        <v>53.6</v>
      </c>
      <c r="U30" s="221">
        <v>38.96</v>
      </c>
      <c r="V30" s="221">
        <v>28.246666666666666</v>
      </c>
      <c r="W30" s="232">
        <v>3.16</v>
      </c>
      <c r="X30" s="233">
        <v>25.34</v>
      </c>
      <c r="Y30" s="224">
        <f t="shared" si="2"/>
        <v>28.5</v>
      </c>
      <c r="Z30" s="232">
        <v>14.473333333333333</v>
      </c>
      <c r="AA30" s="233">
        <v>29.166666666666671</v>
      </c>
      <c r="AB30" s="224">
        <f t="shared" si="3"/>
        <v>43.64</v>
      </c>
      <c r="AC30" s="221">
        <v>21.82</v>
      </c>
      <c r="AD30" s="221">
        <v>29.44</v>
      </c>
      <c r="AE30" s="232">
        <v>30.87</v>
      </c>
      <c r="AF30" s="233">
        <v>55.69</v>
      </c>
      <c r="AG30" s="224">
        <f t="shared" si="4"/>
        <v>86.56</v>
      </c>
      <c r="AH30" s="221">
        <v>44.21</v>
      </c>
      <c r="AI30" s="221">
        <v>45.713333333333338</v>
      </c>
      <c r="AJ30" s="232">
        <f>'ME(2)'!AC13</f>
        <v>86.385000000000005</v>
      </c>
      <c r="AK30" s="233"/>
      <c r="AL30" s="224">
        <f t="shared" si="5"/>
        <v>86.385000000000005</v>
      </c>
      <c r="AM30" s="221">
        <v>15.55</v>
      </c>
      <c r="AN30" s="232">
        <v>3.16</v>
      </c>
      <c r="AO30" s="233">
        <v>29.953333333333337</v>
      </c>
      <c r="AP30" s="214">
        <f t="shared" si="6"/>
        <v>33.113333333333337</v>
      </c>
      <c r="AQ30" s="246" t="s">
        <v>93</v>
      </c>
      <c r="AR30" s="246" t="s">
        <v>94</v>
      </c>
      <c r="AS30" s="246" t="s">
        <v>46</v>
      </c>
    </row>
    <row r="31" spans="1:55" s="2" customFormat="1">
      <c r="A31" s="13"/>
      <c r="B31" s="14"/>
      <c r="C31" s="189"/>
      <c r="AQ31" s="115"/>
    </row>
    <row r="32" spans="1:55" s="2" customFormat="1">
      <c r="A32" s="15"/>
      <c r="C32" s="162"/>
      <c r="AQ32" s="115"/>
    </row>
    <row r="33" spans="1:43" s="2" customFormat="1">
      <c r="A33" s="4"/>
      <c r="C33" s="184"/>
      <c r="AQ33" s="115"/>
    </row>
    <row r="34" spans="1:43" s="2" customFormat="1">
      <c r="A34" s="4"/>
      <c r="C34" s="162"/>
      <c r="AQ34" s="115"/>
    </row>
    <row r="35" spans="1:43" s="2" customFormat="1" ht="22.5" customHeight="1">
      <c r="A35" s="4"/>
      <c r="C35" s="184"/>
      <c r="AQ35" s="115"/>
    </row>
  </sheetData>
  <mergeCells count="8">
    <mergeCell ref="AJ4:AK4"/>
    <mergeCell ref="AN4:AO4"/>
    <mergeCell ref="D4:F4"/>
    <mergeCell ref="M4:N4"/>
    <mergeCell ref="P4:Q4"/>
    <mergeCell ref="W4:X4"/>
    <mergeCell ref="Z4:AA4"/>
    <mergeCell ref="AE4:AF4"/>
  </mergeCells>
  <phoneticPr fontId="0" type="noConversion"/>
  <conditionalFormatting sqref="D17:AP17">
    <cfRule type="expression" dxfId="0" priority="3" stopIfTrue="1">
      <formula>ISBLANK($A17)</formula>
    </cfRule>
  </conditionalFormatting>
  <pageMargins left="0.6692913385826772" right="0.35433070866141736" top="0.35433070866141736" bottom="0.35433070866141736" header="0.31496062992125984" footer="0.31496062992125984"/>
  <pageSetup paperSize="9" scale="92" orientation="portrait" r:id="rId1"/>
  <headerFooter alignWithMargins="0">
    <oddHeader>&amp;C&amp;"-,Félkövér"Szeged, Móra utca útburkolat felújítása (Tsz.: 310/16/2013.)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C26"/>
  <sheetViews>
    <sheetView tabSelected="1" workbookViewId="0">
      <selection activeCell="C29" sqref="C29"/>
    </sheetView>
  </sheetViews>
  <sheetFormatPr defaultRowHeight="12.75"/>
  <cols>
    <col min="1" max="1" width="10.140625" style="56" customWidth="1"/>
    <col min="2" max="2" width="45.140625" style="44" customWidth="1"/>
    <col min="3" max="3" width="10.42578125" style="44" customWidth="1"/>
    <col min="4" max="16384" width="9.140625" style="44"/>
  </cols>
  <sheetData>
    <row r="1" spans="1:3" s="115" customFormat="1" ht="16.5" thickBot="1">
      <c r="A1" s="287"/>
      <c r="B1" s="287" t="s">
        <v>168</v>
      </c>
    </row>
    <row r="2" spans="1:3" s="22" customFormat="1" ht="26.25" thickBot="1">
      <c r="A2" s="17" t="s">
        <v>34</v>
      </c>
      <c r="B2" s="18" t="s">
        <v>35</v>
      </c>
      <c r="C2" s="20" t="s">
        <v>37</v>
      </c>
    </row>
    <row r="3" spans="1:3" s="23" customFormat="1" ht="13.5" thickBot="1">
      <c r="A3" s="5"/>
      <c r="B3" s="5"/>
      <c r="C3" s="7"/>
    </row>
    <row r="4" spans="1:3" s="22" customFormat="1" ht="13.5" thickBot="1">
      <c r="A4" s="24">
        <v>10</v>
      </c>
      <c r="B4" s="25" t="s">
        <v>47</v>
      </c>
      <c r="C4" s="28"/>
    </row>
    <row r="5" spans="1:3" s="2" customFormat="1">
      <c r="A5" s="59" t="s">
        <v>95</v>
      </c>
      <c r="B5" s="30" t="s">
        <v>48</v>
      </c>
      <c r="C5" s="87"/>
    </row>
    <row r="6" spans="1:3" s="2" customFormat="1" ht="13.5" thickBot="1">
      <c r="A6" s="8" t="s">
        <v>41</v>
      </c>
      <c r="B6" s="9" t="s">
        <v>50</v>
      </c>
      <c r="C6" s="88"/>
    </row>
    <row r="7" spans="1:3" s="23" customFormat="1" ht="13.5" thickBot="1">
      <c r="A7" s="5"/>
      <c r="B7" s="5"/>
      <c r="C7" s="39"/>
    </row>
    <row r="8" spans="1:3" s="22" customFormat="1" ht="13.5" thickBot="1">
      <c r="A8" s="121" t="s">
        <v>75</v>
      </c>
      <c r="B8" s="25" t="s">
        <v>52</v>
      </c>
      <c r="C8" s="28"/>
    </row>
    <row r="9" spans="1:3">
      <c r="A9" s="116" t="s">
        <v>73</v>
      </c>
      <c r="B9" s="117" t="s">
        <v>74</v>
      </c>
      <c r="C9" s="119"/>
    </row>
    <row r="10" spans="1:3" s="22" customFormat="1" ht="13.5" thickBot="1">
      <c r="A10" s="59" t="s">
        <v>71</v>
      </c>
      <c r="B10" s="60" t="s">
        <v>72</v>
      </c>
      <c r="C10" s="144"/>
    </row>
    <row r="11" spans="1:3" s="2" customFormat="1" ht="13.5" thickBot="1">
      <c r="A11" s="13"/>
      <c r="B11" s="14"/>
      <c r="C11" s="54"/>
    </row>
    <row r="12" spans="1:3" s="22" customFormat="1" ht="13.5" thickBot="1">
      <c r="A12" s="121" t="s">
        <v>76</v>
      </c>
      <c r="B12" s="25" t="s">
        <v>77</v>
      </c>
      <c r="C12" s="28"/>
    </row>
    <row r="13" spans="1:3" s="22" customFormat="1" ht="13.5" thickBot="1">
      <c r="A13" s="116" t="s">
        <v>66</v>
      </c>
      <c r="B13" s="117" t="s">
        <v>78</v>
      </c>
      <c r="C13" s="128"/>
    </row>
    <row r="14" spans="1:3" s="2" customFormat="1" ht="13.5" thickBot="1">
      <c r="A14" s="13"/>
      <c r="B14" s="14"/>
      <c r="C14" s="54"/>
    </row>
    <row r="15" spans="1:3" s="22" customFormat="1">
      <c r="A15" s="86" t="s">
        <v>79</v>
      </c>
      <c r="B15" s="41" t="s">
        <v>82</v>
      </c>
      <c r="C15" s="43"/>
    </row>
    <row r="16" spans="1:3" s="22" customFormat="1">
      <c r="A16" s="59" t="s">
        <v>156</v>
      </c>
      <c r="B16" s="60" t="s">
        <v>157</v>
      </c>
      <c r="C16" s="58"/>
    </row>
    <row r="17" spans="1:3" s="22" customFormat="1">
      <c r="A17" s="116" t="s">
        <v>80</v>
      </c>
      <c r="B17" s="117" t="s">
        <v>81</v>
      </c>
      <c r="C17" s="126"/>
    </row>
    <row r="18" spans="1:3" s="22" customFormat="1" ht="13.5" thickBot="1">
      <c r="A18" s="59" t="s">
        <v>69</v>
      </c>
      <c r="B18" s="60" t="s">
        <v>70</v>
      </c>
      <c r="C18" s="123"/>
    </row>
    <row r="19" spans="1:3" s="2" customFormat="1" ht="13.5" thickBot="1">
      <c r="A19" s="13"/>
      <c r="B19" s="14"/>
      <c r="C19" s="54"/>
    </row>
    <row r="20" spans="1:3" s="2" customFormat="1" ht="13.5" thickBot="1">
      <c r="A20" s="121" t="s">
        <v>83</v>
      </c>
      <c r="B20" s="25" t="s">
        <v>40</v>
      </c>
      <c r="C20" s="28"/>
    </row>
    <row r="21" spans="1:3" s="2" customFormat="1">
      <c r="A21" s="59" t="s">
        <v>84</v>
      </c>
      <c r="B21" s="60" t="s">
        <v>85</v>
      </c>
      <c r="C21" s="12"/>
    </row>
    <row r="22" spans="1:3" s="2" customFormat="1">
      <c r="A22" s="59" t="s">
        <v>87</v>
      </c>
      <c r="B22" s="60" t="s">
        <v>88</v>
      </c>
      <c r="C22" s="143"/>
    </row>
    <row r="23" spans="1:3" s="2" customFormat="1" ht="13.5" thickBot="1">
      <c r="A23" s="59" t="s">
        <v>89</v>
      </c>
      <c r="B23" s="60" t="s">
        <v>90</v>
      </c>
      <c r="C23" s="46"/>
    </row>
    <row r="24" spans="1:3" s="2" customFormat="1" ht="13.5" thickBot="1">
      <c r="A24" s="13"/>
      <c r="B24" s="14"/>
      <c r="C24" s="54"/>
    </row>
    <row r="25" spans="1:3" s="22" customFormat="1" ht="13.5" thickBot="1">
      <c r="A25" s="121" t="s">
        <v>91</v>
      </c>
      <c r="B25" s="25" t="s">
        <v>92</v>
      </c>
      <c r="C25" s="28"/>
    </row>
    <row r="26" spans="1:3" s="22" customFormat="1">
      <c r="A26" s="116" t="s">
        <v>93</v>
      </c>
      <c r="B26" s="117" t="s">
        <v>94</v>
      </c>
      <c r="C26" s="12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activeCell="A10" sqref="A10"/>
    </sheetView>
  </sheetViews>
  <sheetFormatPr defaultRowHeight="12.75"/>
  <cols>
    <col min="1" max="1" width="10.140625" style="56" customWidth="1"/>
    <col min="2" max="2" width="45.140625" style="44" customWidth="1"/>
    <col min="3" max="3" width="11.140625" style="57" customWidth="1"/>
    <col min="4" max="4" width="6" style="44" customWidth="1"/>
    <col min="5" max="6" width="10.42578125" style="44" customWidth="1"/>
    <col min="7" max="16384" width="9.140625" style="44"/>
  </cols>
  <sheetData>
    <row r="1" spans="1:6" s="2" customFormat="1" ht="16.5" thickBot="1">
      <c r="A1" s="285" t="s">
        <v>167</v>
      </c>
      <c r="B1" s="286"/>
      <c r="C1" s="3"/>
    </row>
    <row r="2" spans="1:6" s="2" customFormat="1" ht="16.5" thickBot="1">
      <c r="A2" s="4"/>
      <c r="B2" s="103" t="s">
        <v>64</v>
      </c>
      <c r="C2" s="3"/>
    </row>
    <row r="3" spans="1:6" s="22" customFormat="1" ht="39" thickBot="1">
      <c r="A3" s="17" t="s">
        <v>34</v>
      </c>
      <c r="B3" s="18" t="s">
        <v>35</v>
      </c>
      <c r="C3" s="19" t="s">
        <v>1</v>
      </c>
      <c r="D3" s="18" t="s">
        <v>36</v>
      </c>
      <c r="E3" s="20" t="s">
        <v>37</v>
      </c>
      <c r="F3" s="21" t="s">
        <v>38</v>
      </c>
    </row>
    <row r="4" spans="1:6" s="23" customFormat="1" ht="13.5" thickBot="1">
      <c r="A4" s="5"/>
      <c r="B4" s="5"/>
      <c r="C4" s="6"/>
      <c r="D4" s="5"/>
      <c r="E4" s="7"/>
      <c r="F4" s="7"/>
    </row>
    <row r="5" spans="1:6" s="22" customFormat="1" ht="13.5" thickBot="1">
      <c r="A5" s="24">
        <v>10</v>
      </c>
      <c r="B5" s="25" t="s">
        <v>47</v>
      </c>
      <c r="C5" s="26"/>
      <c r="D5" s="27"/>
      <c r="E5" s="28"/>
      <c r="F5" s="29"/>
    </row>
    <row r="6" spans="1:6" s="2" customFormat="1">
      <c r="A6" s="59" t="s">
        <v>95</v>
      </c>
      <c r="B6" s="30" t="s">
        <v>48</v>
      </c>
      <c r="C6" s="31">
        <v>1</v>
      </c>
      <c r="D6" s="32" t="s">
        <v>49</v>
      </c>
      <c r="E6" s="87"/>
      <c r="F6" s="33">
        <f>C6*E6</f>
        <v>0</v>
      </c>
    </row>
    <row r="7" spans="1:6" s="2" customFormat="1" ht="13.5" thickBot="1">
      <c r="A7" s="8" t="s">
        <v>41</v>
      </c>
      <c r="B7" s="9" t="s">
        <v>50</v>
      </c>
      <c r="C7" s="34">
        <v>1</v>
      </c>
      <c r="D7" s="35" t="s">
        <v>51</v>
      </c>
      <c r="E7" s="88"/>
      <c r="F7" s="120">
        <f>C7*E7</f>
        <v>0</v>
      </c>
    </row>
    <row r="8" spans="1:6" s="23" customFormat="1" ht="13.5" thickBot="1">
      <c r="A8" s="5"/>
      <c r="B8" s="5"/>
      <c r="C8" s="52" t="s">
        <v>39</v>
      </c>
      <c r="D8" s="38"/>
      <c r="E8" s="39"/>
      <c r="F8" s="40">
        <f>SUM(F6:F7)</f>
        <v>0</v>
      </c>
    </row>
    <row r="9" spans="1:6" s="22" customFormat="1" ht="13.5" thickBot="1">
      <c r="A9" s="121" t="s">
        <v>75</v>
      </c>
      <c r="B9" s="25" t="s">
        <v>52</v>
      </c>
      <c r="C9" s="26"/>
      <c r="D9" s="27"/>
      <c r="E9" s="28"/>
      <c r="F9" s="29"/>
    </row>
    <row r="10" spans="1:6" ht="13.5" thickBot="1">
      <c r="A10" s="116" t="s">
        <v>73</v>
      </c>
      <c r="B10" s="117" t="s">
        <v>74</v>
      </c>
      <c r="C10" s="278">
        <f>Menny!G10</f>
        <v>3.387</v>
      </c>
      <c r="D10" s="118" t="s">
        <v>46</v>
      </c>
      <c r="E10" s="119"/>
      <c r="F10" s="120">
        <f>C10*E10</f>
        <v>0</v>
      </c>
    </row>
    <row r="11" spans="1:6" s="2" customFormat="1" ht="13.5" thickBot="1">
      <c r="A11" s="13"/>
      <c r="B11" s="14"/>
      <c r="C11" s="39"/>
      <c r="D11" s="53"/>
      <c r="E11" s="54"/>
      <c r="F11" s="55">
        <f>SUM(F10:F10)</f>
        <v>0</v>
      </c>
    </row>
    <row r="12" spans="1:6" s="22" customFormat="1" ht="13.5" thickBot="1">
      <c r="A12" s="121" t="s">
        <v>76</v>
      </c>
      <c r="B12" s="25" t="s">
        <v>77</v>
      </c>
      <c r="C12" s="28"/>
      <c r="D12" s="27"/>
      <c r="E12" s="28"/>
      <c r="F12" s="29"/>
    </row>
    <row r="13" spans="1:6" s="22" customFormat="1" ht="13.5" thickBot="1">
      <c r="A13" s="116" t="s">
        <v>66</v>
      </c>
      <c r="B13" s="117" t="s">
        <v>78</v>
      </c>
      <c r="C13" s="129">
        <f>Menny!G14</f>
        <v>16.934999999999999</v>
      </c>
      <c r="D13" s="127" t="s">
        <v>3</v>
      </c>
      <c r="E13" s="128"/>
      <c r="F13" s="128">
        <f>C13*E13</f>
        <v>0</v>
      </c>
    </row>
    <row r="14" spans="1:6" s="2" customFormat="1" ht="13.5" thickBot="1">
      <c r="A14" s="13"/>
      <c r="B14" s="14"/>
      <c r="C14" s="39"/>
      <c r="D14" s="53"/>
      <c r="E14" s="54"/>
      <c r="F14" s="55">
        <f>SUM(F13:F13)</f>
        <v>0</v>
      </c>
    </row>
    <row r="15" spans="1:6" s="22" customFormat="1" ht="13.5" thickBot="1">
      <c r="A15" s="86" t="s">
        <v>79</v>
      </c>
      <c r="B15" s="41" t="s">
        <v>82</v>
      </c>
      <c r="C15" s="28"/>
      <c r="D15" s="42"/>
      <c r="E15" s="43"/>
      <c r="F15" s="205"/>
    </row>
    <row r="16" spans="1:6" s="22" customFormat="1">
      <c r="A16" s="59" t="s">
        <v>156</v>
      </c>
      <c r="B16" s="60" t="s">
        <v>157</v>
      </c>
      <c r="C16" s="207">
        <f>Menny!G17</f>
        <v>93.78</v>
      </c>
      <c r="D16" s="206" t="s">
        <v>46</v>
      </c>
      <c r="E16" s="58"/>
      <c r="F16" s="58">
        <f>C16*E16</f>
        <v>0</v>
      </c>
    </row>
    <row r="17" spans="1:6" s="22" customFormat="1">
      <c r="A17" s="116" t="s">
        <v>80</v>
      </c>
      <c r="B17" s="117" t="s">
        <v>81</v>
      </c>
      <c r="C17" s="278">
        <f>Menny!G18</f>
        <v>538.40000000000009</v>
      </c>
      <c r="D17" s="125" t="s">
        <v>3</v>
      </c>
      <c r="E17" s="126"/>
      <c r="F17" s="126">
        <f>C17*E17</f>
        <v>0</v>
      </c>
    </row>
    <row r="18" spans="1:6" s="22" customFormat="1" ht="13.5" thickBot="1">
      <c r="A18" s="59" t="s">
        <v>69</v>
      </c>
      <c r="B18" s="60" t="s">
        <v>70</v>
      </c>
      <c r="C18" s="129">
        <f>Menny!G20</f>
        <v>93.78</v>
      </c>
      <c r="D18" s="122" t="s">
        <v>46</v>
      </c>
      <c r="E18" s="123"/>
      <c r="F18" s="123">
        <f>C18*E18</f>
        <v>0</v>
      </c>
    </row>
    <row r="19" spans="1:6" s="2" customFormat="1" ht="13.5" thickBot="1">
      <c r="A19" s="13"/>
      <c r="B19" s="14"/>
      <c r="C19" s="39"/>
      <c r="D19" s="53"/>
      <c r="E19" s="54"/>
      <c r="F19" s="55">
        <f>SUM(F16:F18)</f>
        <v>0</v>
      </c>
    </row>
    <row r="20" spans="1:6" s="2" customFormat="1" ht="13.5" thickBot="1">
      <c r="A20" s="121" t="s">
        <v>83</v>
      </c>
      <c r="B20" s="25" t="s">
        <v>40</v>
      </c>
      <c r="C20" s="28"/>
      <c r="D20" s="27"/>
      <c r="E20" s="28"/>
      <c r="F20" s="29"/>
    </row>
    <row r="21" spans="1:6" s="2" customFormat="1">
      <c r="A21" s="59" t="s">
        <v>84</v>
      </c>
      <c r="B21" s="60" t="s">
        <v>85</v>
      </c>
      <c r="C21" s="279">
        <f>Menny!G23</f>
        <v>117.22499999999999</v>
      </c>
      <c r="D21" s="10" t="s">
        <v>46</v>
      </c>
      <c r="E21" s="12"/>
      <c r="F21" s="11">
        <f>C21*E21</f>
        <v>0</v>
      </c>
    </row>
    <row r="22" spans="1:6" s="2" customFormat="1" ht="13.5" thickBot="1">
      <c r="A22" s="59" t="s">
        <v>89</v>
      </c>
      <c r="B22" s="60" t="s">
        <v>90</v>
      </c>
      <c r="C22" s="280">
        <f>Menny!G27</f>
        <v>20.321999999999999</v>
      </c>
      <c r="D22" s="35" t="s">
        <v>46</v>
      </c>
      <c r="E22" s="46"/>
      <c r="F22" s="36">
        <f>C22*E22</f>
        <v>0</v>
      </c>
    </row>
    <row r="23" spans="1:6" s="2" customFormat="1" ht="13.5" thickBot="1">
      <c r="A23" s="13"/>
      <c r="B23" s="14"/>
      <c r="C23" s="39"/>
      <c r="D23" s="53"/>
      <c r="E23" s="54"/>
      <c r="F23" s="55">
        <f>SUM(F21:F22)</f>
        <v>0</v>
      </c>
    </row>
    <row r="24" spans="1:6" s="22" customFormat="1" ht="13.5" thickBot="1">
      <c r="A24" s="121" t="s">
        <v>91</v>
      </c>
      <c r="B24" s="25" t="s">
        <v>92</v>
      </c>
      <c r="C24" s="28"/>
      <c r="D24" s="27"/>
      <c r="E24" s="28"/>
      <c r="F24" s="29"/>
    </row>
    <row r="25" spans="1:6" s="22" customFormat="1" ht="13.5" thickBot="1">
      <c r="A25" s="116" t="s">
        <v>93</v>
      </c>
      <c r="B25" s="117" t="s">
        <v>94</v>
      </c>
      <c r="C25" s="129">
        <f>Menny!G30</f>
        <v>53.84</v>
      </c>
      <c r="D25" s="127" t="s">
        <v>46</v>
      </c>
      <c r="E25" s="128"/>
      <c r="F25" s="128">
        <f>C25*E25</f>
        <v>0</v>
      </c>
    </row>
    <row r="26" spans="1:6" s="2" customFormat="1" ht="13.5" thickBot="1">
      <c r="A26" s="13"/>
      <c r="B26" s="14"/>
      <c r="C26" s="52"/>
      <c r="D26" s="53"/>
      <c r="E26" s="54"/>
      <c r="F26" s="55">
        <f>SUM(F25:F25)</f>
        <v>0</v>
      </c>
    </row>
    <row r="27" spans="1:6" s="2" customFormat="1" ht="13.5" thickBot="1">
      <c r="A27" s="15"/>
      <c r="C27" s="3"/>
    </row>
    <row r="28" spans="1:6" s="2" customFormat="1">
      <c r="A28" s="4"/>
      <c r="C28" s="37"/>
      <c r="D28" s="38"/>
      <c r="E28" s="39"/>
      <c r="F28" s="40">
        <f>SUM(F8+F11+F14+F19+F23+F26)</f>
        <v>0</v>
      </c>
    </row>
    <row r="29" spans="1:6" s="2" customFormat="1" ht="13.5" thickBot="1">
      <c r="A29" s="4"/>
      <c r="C29" s="48"/>
      <c r="D29" s="49"/>
      <c r="E29" s="50"/>
      <c r="F29" s="51">
        <f>F28*0.27</f>
        <v>0</v>
      </c>
    </row>
    <row r="30" spans="1:6" s="2" customFormat="1" ht="22.5" customHeight="1" thickBot="1">
      <c r="A30" s="4"/>
      <c r="C30" s="52"/>
      <c r="D30" s="53"/>
      <c r="E30" s="54"/>
      <c r="F30" s="55">
        <f>SUM(F28,F29)</f>
        <v>0</v>
      </c>
    </row>
  </sheetData>
  <phoneticPr fontId="0" type="noConversion"/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>&amp;C&amp;"-,Félkövér"Szeged, Móra utca útburkolat felújítása (Tsz.: 310/16/2013.)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A22" sqref="A22:XFD22"/>
    </sheetView>
  </sheetViews>
  <sheetFormatPr defaultRowHeight="12.75"/>
  <cols>
    <col min="1" max="1" width="10.140625" style="56" customWidth="1"/>
    <col min="2" max="2" width="45.140625" style="44" customWidth="1"/>
    <col min="3" max="3" width="11.140625" style="57" customWidth="1"/>
    <col min="4" max="4" width="6" style="44" customWidth="1"/>
    <col min="5" max="6" width="10.42578125" style="44" customWidth="1"/>
    <col min="7" max="16384" width="9.140625" style="44"/>
  </cols>
  <sheetData>
    <row r="1" spans="1:6" s="2" customFormat="1" ht="16.5" thickBot="1">
      <c r="A1" s="285" t="s">
        <v>167</v>
      </c>
      <c r="B1" s="286"/>
      <c r="C1" s="3"/>
    </row>
    <row r="2" spans="1:6" s="2" customFormat="1" ht="16.5" thickBot="1">
      <c r="A2" s="4"/>
      <c r="B2" s="103" t="s">
        <v>108</v>
      </c>
      <c r="C2" s="130"/>
    </row>
    <row r="3" spans="1:6" s="22" customFormat="1" ht="39" thickBot="1">
      <c r="A3" s="17" t="s">
        <v>34</v>
      </c>
      <c r="B3" s="18" t="s">
        <v>35</v>
      </c>
      <c r="C3" s="19" t="s">
        <v>1</v>
      </c>
      <c r="D3" s="18" t="s">
        <v>36</v>
      </c>
      <c r="E3" s="20" t="s">
        <v>37</v>
      </c>
      <c r="F3" s="21" t="s">
        <v>38</v>
      </c>
    </row>
    <row r="4" spans="1:6" s="23" customFormat="1" ht="13.5" thickBot="1">
      <c r="A4" s="5"/>
      <c r="B4" s="5"/>
      <c r="C4" s="6"/>
      <c r="D4" s="5"/>
      <c r="E4" s="7"/>
      <c r="F4" s="7"/>
    </row>
    <row r="5" spans="1:6" s="22" customFormat="1" ht="13.5" thickBot="1">
      <c r="A5" s="24">
        <v>10</v>
      </c>
      <c r="B5" s="25" t="s">
        <v>47</v>
      </c>
      <c r="C5" s="26"/>
      <c r="D5" s="27"/>
      <c r="E5" s="28"/>
      <c r="F5" s="29"/>
    </row>
    <row r="6" spans="1:6" s="2" customFormat="1">
      <c r="A6" s="59" t="s">
        <v>95</v>
      </c>
      <c r="B6" s="30" t="s">
        <v>48</v>
      </c>
      <c r="C6" s="31">
        <v>1</v>
      </c>
      <c r="D6" s="32" t="s">
        <v>49</v>
      </c>
      <c r="E6" s="87"/>
      <c r="F6" s="33">
        <f>C6*E6</f>
        <v>0</v>
      </c>
    </row>
    <row r="7" spans="1:6" s="2" customFormat="1" ht="13.5" thickBot="1">
      <c r="A7" s="8" t="s">
        <v>41</v>
      </c>
      <c r="B7" s="9" t="s">
        <v>50</v>
      </c>
      <c r="C7" s="34">
        <v>1</v>
      </c>
      <c r="D7" s="35" t="s">
        <v>51</v>
      </c>
      <c r="E7" s="88"/>
      <c r="F7" s="120">
        <f>C7*E7</f>
        <v>0</v>
      </c>
    </row>
    <row r="8" spans="1:6" s="23" customFormat="1" ht="13.5" thickBot="1">
      <c r="A8" s="5"/>
      <c r="B8" s="5"/>
      <c r="C8" s="52" t="s">
        <v>39</v>
      </c>
      <c r="D8" s="38"/>
      <c r="E8" s="39"/>
      <c r="F8" s="40">
        <f>SUM(F6:F7)</f>
        <v>0</v>
      </c>
    </row>
    <row r="9" spans="1:6" s="22" customFormat="1" ht="13.5" thickBot="1">
      <c r="A9" s="121" t="s">
        <v>75</v>
      </c>
      <c r="B9" s="25" t="s">
        <v>52</v>
      </c>
      <c r="C9" s="26"/>
      <c r="D9" s="27"/>
      <c r="E9" s="28"/>
      <c r="F9" s="29"/>
    </row>
    <row r="10" spans="1:6">
      <c r="A10" s="116" t="s">
        <v>73</v>
      </c>
      <c r="B10" s="117" t="s">
        <v>74</v>
      </c>
      <c r="C10" s="131">
        <v>3.4580000000000002</v>
      </c>
      <c r="D10" s="118" t="s">
        <v>46</v>
      </c>
      <c r="E10" s="119"/>
      <c r="F10" s="120">
        <f>C10*E10</f>
        <v>0</v>
      </c>
    </row>
    <row r="11" spans="1:6" s="22" customFormat="1" ht="13.5" thickBot="1">
      <c r="A11" s="59" t="s">
        <v>71</v>
      </c>
      <c r="B11" s="60" t="s">
        <v>72</v>
      </c>
      <c r="C11" s="144">
        <v>34.58</v>
      </c>
      <c r="D11" s="122" t="s">
        <v>3</v>
      </c>
      <c r="E11" s="123"/>
      <c r="F11" s="124">
        <f>C11*E11</f>
        <v>0</v>
      </c>
    </row>
    <row r="12" spans="1:6" s="2" customFormat="1" ht="13.5" thickBot="1">
      <c r="A12" s="13"/>
      <c r="B12" s="14"/>
      <c r="C12" s="52" t="s">
        <v>39</v>
      </c>
      <c r="D12" s="53"/>
      <c r="E12" s="54"/>
      <c r="F12" s="55">
        <f>SUM(F10:F11)</f>
        <v>0</v>
      </c>
    </row>
    <row r="13" spans="1:6" s="22" customFormat="1" ht="13.5" thickBot="1">
      <c r="A13" s="121" t="s">
        <v>76</v>
      </c>
      <c r="B13" s="25" t="s">
        <v>77</v>
      </c>
      <c r="C13" s="26"/>
      <c r="D13" s="27"/>
      <c r="E13" s="28"/>
      <c r="F13" s="29"/>
    </row>
    <row r="14" spans="1:6" s="22" customFormat="1" ht="13.5" thickBot="1">
      <c r="A14" s="116" t="s">
        <v>66</v>
      </c>
      <c r="B14" s="117" t="s">
        <v>78</v>
      </c>
      <c r="C14" s="132">
        <v>17.29</v>
      </c>
      <c r="D14" s="127" t="s">
        <v>3</v>
      </c>
      <c r="E14" s="128"/>
      <c r="F14" s="128">
        <f>C14*E14</f>
        <v>0</v>
      </c>
    </row>
    <row r="15" spans="1:6" s="2" customFormat="1" ht="13.5" thickBot="1">
      <c r="A15" s="13"/>
      <c r="B15" s="14"/>
      <c r="C15" s="52" t="s">
        <v>39</v>
      </c>
      <c r="D15" s="53"/>
      <c r="E15" s="54"/>
      <c r="F15" s="55">
        <f>SUM(F14:F14)</f>
        <v>0</v>
      </c>
    </row>
    <row r="16" spans="1:6" s="22" customFormat="1" ht="13.5" thickBot="1">
      <c r="A16" s="121" t="s">
        <v>79</v>
      </c>
      <c r="B16" s="25" t="s">
        <v>82</v>
      </c>
      <c r="C16" s="26"/>
      <c r="D16" s="27"/>
      <c r="E16" s="28"/>
      <c r="F16" s="29"/>
    </row>
    <row r="17" spans="1:6" s="22" customFormat="1">
      <c r="A17" s="116" t="s">
        <v>80</v>
      </c>
      <c r="B17" s="117" t="s">
        <v>81</v>
      </c>
      <c r="C17" s="141">
        <v>172.9</v>
      </c>
      <c r="D17" s="125" t="s">
        <v>3</v>
      </c>
      <c r="E17" s="126"/>
      <c r="F17" s="126">
        <f>C17*E17</f>
        <v>0</v>
      </c>
    </row>
    <row r="18" spans="1:6" s="22" customFormat="1" ht="13.5" thickBot="1">
      <c r="A18" s="59" t="s">
        <v>69</v>
      </c>
      <c r="B18" s="60" t="s">
        <v>70</v>
      </c>
      <c r="C18" s="131">
        <f>Menny!H20</f>
        <v>6.9160000000000013</v>
      </c>
      <c r="D18" s="122" t="s">
        <v>46</v>
      </c>
      <c r="E18" s="123"/>
      <c r="F18" s="123">
        <f>C18*E18</f>
        <v>0</v>
      </c>
    </row>
    <row r="19" spans="1:6" s="2" customFormat="1" ht="13.5" thickBot="1">
      <c r="A19" s="13"/>
      <c r="B19" s="14"/>
      <c r="C19" s="52" t="s">
        <v>39</v>
      </c>
      <c r="D19" s="53"/>
      <c r="E19" s="54"/>
      <c r="F19" s="55">
        <f>SUM(F17:F18)</f>
        <v>0</v>
      </c>
    </row>
    <row r="20" spans="1:6" s="2" customFormat="1" ht="13.5" thickBot="1">
      <c r="A20" s="121" t="s">
        <v>83</v>
      </c>
      <c r="B20" s="25" t="s">
        <v>40</v>
      </c>
      <c r="C20" s="26"/>
      <c r="D20" s="27"/>
      <c r="E20" s="28"/>
      <c r="F20" s="29"/>
    </row>
    <row r="21" spans="1:6" s="2" customFormat="1">
      <c r="A21" s="59" t="s">
        <v>84</v>
      </c>
      <c r="B21" s="60" t="s">
        <v>85</v>
      </c>
      <c r="C21" s="143">
        <f>Menny!H23</f>
        <v>6.9160000000000013</v>
      </c>
      <c r="D21" s="10" t="s">
        <v>46</v>
      </c>
      <c r="E21" s="12"/>
      <c r="F21" s="11">
        <f>C21*E21</f>
        <v>0</v>
      </c>
    </row>
    <row r="22" spans="1:6" s="2" customFormat="1">
      <c r="A22" s="59" t="s">
        <v>87</v>
      </c>
      <c r="B22" s="60" t="s">
        <v>88</v>
      </c>
      <c r="C22" s="143">
        <v>1.7290000000000003</v>
      </c>
      <c r="D22" s="10" t="s">
        <v>46</v>
      </c>
      <c r="E22" s="12"/>
      <c r="F22" s="11">
        <f>C22*E22</f>
        <v>0</v>
      </c>
    </row>
    <row r="23" spans="1:6" s="2" customFormat="1" ht="13.5" thickBot="1">
      <c r="A23" s="59" t="s">
        <v>89</v>
      </c>
      <c r="B23" s="60" t="s">
        <v>90</v>
      </c>
      <c r="C23" s="145">
        <v>20.748000000000001</v>
      </c>
      <c r="D23" s="146" t="s">
        <v>46</v>
      </c>
      <c r="E23" s="147"/>
      <c r="F23" s="124">
        <f>C23*E23</f>
        <v>0</v>
      </c>
    </row>
    <row r="24" spans="1:6" s="2" customFormat="1" ht="13.5" thickBot="1">
      <c r="A24" s="13"/>
      <c r="B24" s="14"/>
      <c r="C24" s="52" t="s">
        <v>39</v>
      </c>
      <c r="D24" s="53"/>
      <c r="E24" s="54"/>
      <c r="F24" s="55">
        <f>SUM(F21:F23)</f>
        <v>0</v>
      </c>
    </row>
    <row r="25" spans="1:6" s="22" customFormat="1" ht="13.5" thickBot="1">
      <c r="A25" s="121" t="s">
        <v>91</v>
      </c>
      <c r="B25" s="25" t="s">
        <v>92</v>
      </c>
      <c r="C25" s="26"/>
      <c r="D25" s="27"/>
      <c r="E25" s="28"/>
      <c r="F25" s="29"/>
    </row>
    <row r="26" spans="1:6" s="22" customFormat="1" ht="13.5" thickBot="1">
      <c r="A26" s="116" t="s">
        <v>93</v>
      </c>
      <c r="B26" s="117" t="s">
        <v>94</v>
      </c>
      <c r="C26" s="131">
        <v>17.29</v>
      </c>
      <c r="D26" s="127" t="s">
        <v>46</v>
      </c>
      <c r="E26" s="128"/>
      <c r="F26" s="128">
        <f>C26*E26</f>
        <v>0</v>
      </c>
    </row>
    <row r="27" spans="1:6" s="2" customFormat="1" ht="13.5" thickBot="1">
      <c r="A27" s="13"/>
      <c r="B27" s="14"/>
      <c r="C27" s="52" t="s">
        <v>39</v>
      </c>
      <c r="D27" s="53"/>
      <c r="E27" s="54"/>
      <c r="F27" s="55">
        <f>SUM(F26:F26)</f>
        <v>0</v>
      </c>
    </row>
    <row r="28" spans="1:6" s="2" customFormat="1" ht="13.5" thickBot="1">
      <c r="A28" s="15"/>
      <c r="C28" s="3"/>
    </row>
    <row r="29" spans="1:6" s="2" customFormat="1">
      <c r="A29" s="4"/>
      <c r="C29" s="37" t="s">
        <v>42</v>
      </c>
      <c r="D29" s="38"/>
      <c r="E29" s="39"/>
      <c r="F29" s="40">
        <f>SUM(F8+F12+F15+F19+F24+F27)</f>
        <v>0</v>
      </c>
    </row>
    <row r="30" spans="1:6" s="2" customFormat="1" ht="13.5" thickBot="1">
      <c r="A30" s="4"/>
      <c r="C30" s="48" t="s">
        <v>43</v>
      </c>
      <c r="D30" s="49"/>
      <c r="E30" s="50"/>
      <c r="F30" s="51">
        <f>F29*0.27</f>
        <v>0</v>
      </c>
    </row>
    <row r="31" spans="1:6" s="2" customFormat="1" ht="22.5" customHeight="1" thickBot="1">
      <c r="A31" s="4"/>
      <c r="C31" s="52" t="s">
        <v>44</v>
      </c>
      <c r="D31" s="53"/>
      <c r="E31" s="54"/>
      <c r="F31" s="55">
        <f>SUM(F29,F30)</f>
        <v>0</v>
      </c>
    </row>
  </sheetData>
  <phoneticPr fontId="0" type="noConversion"/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>&amp;C&amp;"-,Félkövér"Szeged, Móra utca útburkolat felújítása (Tsz.: 310/16/2013.)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activeCell="E19" sqref="E19"/>
    </sheetView>
  </sheetViews>
  <sheetFormatPr defaultRowHeight="12.75"/>
  <cols>
    <col min="1" max="1" width="10.140625" style="56" customWidth="1"/>
    <col min="2" max="2" width="45.140625" style="44" customWidth="1"/>
    <col min="3" max="3" width="11.140625" style="57" customWidth="1"/>
    <col min="4" max="4" width="6" style="44" customWidth="1"/>
    <col min="5" max="6" width="10.42578125" style="44" customWidth="1"/>
    <col min="7" max="16384" width="9.140625" style="44"/>
  </cols>
  <sheetData>
    <row r="1" spans="1:6" s="2" customFormat="1" ht="16.5" thickBot="1">
      <c r="A1" s="285" t="s">
        <v>167</v>
      </c>
      <c r="B1" s="286"/>
      <c r="C1" s="151"/>
    </row>
    <row r="2" spans="1:6" s="2" customFormat="1" ht="16.5" thickBot="1">
      <c r="A2" s="4"/>
      <c r="B2" s="103" t="s">
        <v>109</v>
      </c>
      <c r="C2" s="150"/>
      <c r="D2" s="148"/>
    </row>
    <row r="3" spans="1:6" s="22" customFormat="1" ht="39" thickBot="1">
      <c r="A3" s="17" t="s">
        <v>34</v>
      </c>
      <c r="B3" s="18" t="s">
        <v>35</v>
      </c>
      <c r="C3" s="149" t="s">
        <v>1</v>
      </c>
      <c r="D3" s="18" t="s">
        <v>36</v>
      </c>
      <c r="E3" s="20" t="s">
        <v>37</v>
      </c>
      <c r="F3" s="21" t="s">
        <v>38</v>
      </c>
    </row>
    <row r="4" spans="1:6" s="23" customFormat="1" ht="13.5" thickBot="1">
      <c r="A4" s="5"/>
      <c r="B4" s="5"/>
      <c r="C4" s="6"/>
      <c r="D4" s="5"/>
      <c r="E4" s="7"/>
      <c r="F4" s="7"/>
    </row>
    <row r="5" spans="1:6" s="22" customFormat="1" ht="13.5" thickBot="1">
      <c r="A5" s="24">
        <v>10</v>
      </c>
      <c r="B5" s="25" t="s">
        <v>47</v>
      </c>
      <c r="C5" s="26"/>
      <c r="D5" s="27"/>
      <c r="E5" s="28"/>
      <c r="F5" s="29"/>
    </row>
    <row r="6" spans="1:6" s="2" customFormat="1">
      <c r="A6" s="59" t="s">
        <v>95</v>
      </c>
      <c r="B6" s="30" t="s">
        <v>48</v>
      </c>
      <c r="C6" s="31">
        <v>1</v>
      </c>
      <c r="D6" s="32" t="s">
        <v>49</v>
      </c>
      <c r="E6" s="87"/>
      <c r="F6" s="33">
        <f>C6*E6</f>
        <v>0</v>
      </c>
    </row>
    <row r="7" spans="1:6" s="2" customFormat="1" ht="13.5" thickBot="1">
      <c r="A7" s="8" t="s">
        <v>41</v>
      </c>
      <c r="B7" s="9" t="s">
        <v>50</v>
      </c>
      <c r="C7" s="34">
        <v>1</v>
      </c>
      <c r="D7" s="35" t="s">
        <v>51</v>
      </c>
      <c r="E7" s="88"/>
      <c r="F7" s="120">
        <f>C7*E7</f>
        <v>0</v>
      </c>
    </row>
    <row r="8" spans="1:6" s="23" customFormat="1" ht="13.5" thickBot="1">
      <c r="A8" s="5"/>
      <c r="B8" s="5"/>
      <c r="C8" s="52" t="s">
        <v>39</v>
      </c>
      <c r="D8" s="38"/>
      <c r="E8" s="39"/>
      <c r="F8" s="40">
        <f>SUM(F6:F7)</f>
        <v>0</v>
      </c>
    </row>
    <row r="9" spans="1:6" s="22" customFormat="1" ht="13.5" thickBot="1">
      <c r="A9" s="121" t="s">
        <v>79</v>
      </c>
      <c r="B9" s="25" t="s">
        <v>82</v>
      </c>
      <c r="C9" s="26"/>
      <c r="D9" s="27"/>
      <c r="E9" s="28"/>
      <c r="F9" s="29"/>
    </row>
    <row r="10" spans="1:6" s="22" customFormat="1" ht="13.5" thickBot="1">
      <c r="A10" s="59" t="s">
        <v>156</v>
      </c>
      <c r="B10" s="60" t="s">
        <v>157</v>
      </c>
      <c r="C10" s="208">
        <f>Menny!I17</f>
        <v>112.72000000000001</v>
      </c>
      <c r="D10" s="206" t="s">
        <v>46</v>
      </c>
      <c r="E10" s="58"/>
      <c r="F10" s="58">
        <f>C10*E10</f>
        <v>0</v>
      </c>
    </row>
    <row r="11" spans="1:6" s="22" customFormat="1">
      <c r="A11" s="116" t="s">
        <v>80</v>
      </c>
      <c r="B11" s="117" t="s">
        <v>81</v>
      </c>
      <c r="C11" s="141">
        <v>375.73333333333335</v>
      </c>
      <c r="D11" s="125" t="s">
        <v>3</v>
      </c>
      <c r="E11" s="126"/>
      <c r="F11" s="126">
        <f>C11*E11</f>
        <v>0</v>
      </c>
    </row>
    <row r="12" spans="1:6" s="22" customFormat="1" ht="13.5" thickBot="1">
      <c r="A12" s="59" t="s">
        <v>69</v>
      </c>
      <c r="B12" s="60" t="s">
        <v>70</v>
      </c>
      <c r="C12" s="131">
        <f>Menny!I20</f>
        <v>112.72000000000001</v>
      </c>
      <c r="D12" s="122" t="s">
        <v>46</v>
      </c>
      <c r="E12" s="123"/>
      <c r="F12" s="123">
        <f>C12*E12</f>
        <v>0</v>
      </c>
    </row>
    <row r="13" spans="1:6" s="2" customFormat="1" ht="13.5" thickBot="1">
      <c r="A13" s="13"/>
      <c r="B13" s="14"/>
      <c r="C13" s="52" t="s">
        <v>39</v>
      </c>
      <c r="D13" s="53"/>
      <c r="E13" s="54"/>
      <c r="F13" s="55">
        <f>SUM(F10:F12)</f>
        <v>0</v>
      </c>
    </row>
    <row r="14" spans="1:6" s="2" customFormat="1" ht="13.5" thickBot="1">
      <c r="A14" s="121" t="s">
        <v>83</v>
      </c>
      <c r="B14" s="25" t="s">
        <v>40</v>
      </c>
      <c r="C14" s="26"/>
      <c r="D14" s="27"/>
      <c r="E14" s="28"/>
      <c r="F14" s="29"/>
    </row>
    <row r="15" spans="1:6" s="2" customFormat="1" ht="13.5" thickBot="1">
      <c r="A15" s="59" t="s">
        <v>84</v>
      </c>
      <c r="B15" s="60" t="s">
        <v>85</v>
      </c>
      <c r="C15" s="143">
        <f>Menny!I23</f>
        <v>140.9</v>
      </c>
      <c r="D15" s="10" t="s">
        <v>46</v>
      </c>
      <c r="E15" s="12"/>
      <c r="F15" s="11">
        <f>C15*E15</f>
        <v>0</v>
      </c>
    </row>
    <row r="16" spans="1:6" s="2" customFormat="1" ht="13.5" thickBot="1">
      <c r="A16" s="13"/>
      <c r="B16" s="14"/>
      <c r="C16" s="52" t="s">
        <v>39</v>
      </c>
      <c r="D16" s="53"/>
      <c r="E16" s="54"/>
      <c r="F16" s="55">
        <f>SUM(F15:F15)</f>
        <v>0</v>
      </c>
    </row>
    <row r="17" spans="1:6" s="22" customFormat="1" ht="13.5" thickBot="1">
      <c r="A17" s="121" t="s">
        <v>91</v>
      </c>
      <c r="B17" s="25" t="s">
        <v>92</v>
      </c>
      <c r="C17" s="26"/>
      <c r="D17" s="27"/>
      <c r="E17" s="28"/>
      <c r="F17" s="29"/>
    </row>
    <row r="18" spans="1:6" s="22" customFormat="1" ht="13.5" thickBot="1">
      <c r="A18" s="116" t="s">
        <v>93</v>
      </c>
      <c r="B18" s="117" t="s">
        <v>94</v>
      </c>
      <c r="C18" s="131">
        <v>37.573333333333338</v>
      </c>
      <c r="D18" s="127" t="s">
        <v>46</v>
      </c>
      <c r="E18" s="128"/>
      <c r="F18" s="128">
        <f>C18*E18</f>
        <v>0</v>
      </c>
    </row>
    <row r="19" spans="1:6" s="2" customFormat="1" ht="13.5" thickBot="1">
      <c r="A19" s="13"/>
      <c r="B19" s="14"/>
      <c r="C19" s="52" t="s">
        <v>39</v>
      </c>
      <c r="D19" s="53"/>
      <c r="E19" s="54"/>
      <c r="F19" s="55">
        <f>SUM(F18:F18)</f>
        <v>0</v>
      </c>
    </row>
    <row r="20" spans="1:6" s="2" customFormat="1" ht="13.5" thickBot="1">
      <c r="A20" s="15"/>
      <c r="C20" s="3"/>
    </row>
    <row r="21" spans="1:6" s="2" customFormat="1">
      <c r="A21" s="4"/>
      <c r="C21" s="37" t="s">
        <v>42</v>
      </c>
      <c r="D21" s="38"/>
      <c r="E21" s="39"/>
      <c r="F21" s="40">
        <f>SUM(F8+F13+F16+F19)</f>
        <v>0</v>
      </c>
    </row>
    <row r="22" spans="1:6" s="2" customFormat="1" ht="13.5" thickBot="1">
      <c r="A22" s="4"/>
      <c r="C22" s="48" t="s">
        <v>43</v>
      </c>
      <c r="D22" s="49"/>
      <c r="E22" s="50"/>
      <c r="F22" s="51">
        <f>F21*0.27</f>
        <v>0</v>
      </c>
    </row>
    <row r="23" spans="1:6" s="2" customFormat="1" ht="22.5" customHeight="1" thickBot="1">
      <c r="A23" s="4"/>
      <c r="C23" s="52" t="s">
        <v>44</v>
      </c>
      <c r="D23" s="53"/>
      <c r="E23" s="54"/>
      <c r="F23" s="55">
        <f>SUM(F21,F22)</f>
        <v>0</v>
      </c>
    </row>
  </sheetData>
  <phoneticPr fontId="0" type="noConversion"/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>&amp;C&amp;"-,Félkövér"Szeged, Móra utca útburkolat felújítása (Tsz.: 310/16/2013.)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E27" sqref="E27"/>
    </sheetView>
  </sheetViews>
  <sheetFormatPr defaultRowHeight="12.75"/>
  <cols>
    <col min="1" max="1" width="10.140625" style="56" customWidth="1"/>
    <col min="2" max="2" width="45.140625" style="44" customWidth="1"/>
    <col min="3" max="3" width="11.140625" style="57" customWidth="1"/>
    <col min="4" max="4" width="6" style="44" customWidth="1"/>
    <col min="5" max="6" width="10.42578125" style="44" customWidth="1"/>
    <col min="7" max="16384" width="9.140625" style="44"/>
  </cols>
  <sheetData>
    <row r="1" spans="1:6" s="2" customFormat="1" ht="16.5" thickBot="1">
      <c r="A1" s="285" t="s">
        <v>167</v>
      </c>
      <c r="B1" s="286"/>
      <c r="C1" s="151"/>
    </row>
    <row r="2" spans="1:6" s="2" customFormat="1" ht="16.5" thickBot="1">
      <c r="A2" s="4"/>
      <c r="B2" s="103" t="s">
        <v>110</v>
      </c>
      <c r="C2" s="150"/>
      <c r="D2" s="148"/>
    </row>
    <row r="3" spans="1:6" s="22" customFormat="1" ht="39" thickBot="1">
      <c r="A3" s="17" t="s">
        <v>34</v>
      </c>
      <c r="B3" s="18" t="s">
        <v>35</v>
      </c>
      <c r="C3" s="149" t="s">
        <v>1</v>
      </c>
      <c r="D3" s="18" t="s">
        <v>36</v>
      </c>
      <c r="E3" s="20" t="s">
        <v>37</v>
      </c>
      <c r="F3" s="21" t="s">
        <v>38</v>
      </c>
    </row>
    <row r="4" spans="1:6" s="23" customFormat="1" ht="13.5" thickBot="1">
      <c r="A4" s="5"/>
      <c r="B4" s="5"/>
      <c r="C4" s="6"/>
      <c r="D4" s="5"/>
      <c r="E4" s="7"/>
      <c r="F4" s="7"/>
    </row>
    <row r="5" spans="1:6" s="22" customFormat="1" ht="13.5" thickBot="1">
      <c r="A5" s="24">
        <v>10</v>
      </c>
      <c r="B5" s="25" t="s">
        <v>47</v>
      </c>
      <c r="C5" s="26"/>
      <c r="D5" s="27"/>
      <c r="E5" s="28"/>
      <c r="F5" s="29"/>
    </row>
    <row r="6" spans="1:6" s="2" customFormat="1">
      <c r="A6" s="59" t="s">
        <v>95</v>
      </c>
      <c r="B6" s="30" t="s">
        <v>48</v>
      </c>
      <c r="C6" s="31">
        <v>1</v>
      </c>
      <c r="D6" s="32" t="s">
        <v>49</v>
      </c>
      <c r="E6" s="87"/>
      <c r="F6" s="33">
        <f>C6*E6</f>
        <v>0</v>
      </c>
    </row>
    <row r="7" spans="1:6" s="2" customFormat="1" ht="13.5" thickBot="1">
      <c r="A7" s="8" t="s">
        <v>41</v>
      </c>
      <c r="B7" s="9" t="s">
        <v>50</v>
      </c>
      <c r="C7" s="34">
        <v>1</v>
      </c>
      <c r="D7" s="35" t="s">
        <v>51</v>
      </c>
      <c r="E7" s="88"/>
      <c r="F7" s="120">
        <f>C7*E7</f>
        <v>0</v>
      </c>
    </row>
    <row r="8" spans="1:6" s="23" customFormat="1" ht="13.5" thickBot="1">
      <c r="A8" s="5"/>
      <c r="B8" s="5"/>
      <c r="C8" s="52" t="s">
        <v>39</v>
      </c>
      <c r="D8" s="38"/>
      <c r="E8" s="39"/>
      <c r="F8" s="40">
        <f>SUM(F6:F7)</f>
        <v>0</v>
      </c>
    </row>
    <row r="9" spans="1:6" s="22" customFormat="1" ht="13.5" thickBot="1">
      <c r="A9" s="121" t="s">
        <v>75</v>
      </c>
      <c r="B9" s="25" t="s">
        <v>52</v>
      </c>
      <c r="C9" s="26"/>
      <c r="D9" s="27"/>
      <c r="E9" s="28"/>
      <c r="F9" s="29"/>
    </row>
    <row r="10" spans="1:6">
      <c r="A10" s="116" t="s">
        <v>73</v>
      </c>
      <c r="B10" s="117" t="s">
        <v>74</v>
      </c>
      <c r="C10" s="141">
        <v>14.331500000000002</v>
      </c>
      <c r="D10" s="118" t="s">
        <v>46</v>
      </c>
      <c r="E10" s="119"/>
      <c r="F10" s="120">
        <f>C10*E10</f>
        <v>0</v>
      </c>
    </row>
    <row r="11" spans="1:6" s="22" customFormat="1" ht="13.5" thickBot="1">
      <c r="A11" s="59" t="s">
        <v>71</v>
      </c>
      <c r="B11" s="60" t="s">
        <v>72</v>
      </c>
      <c r="C11" s="132">
        <v>143.315</v>
      </c>
      <c r="D11" s="122" t="s">
        <v>3</v>
      </c>
      <c r="E11" s="123"/>
      <c r="F11" s="124">
        <f>C11*E11</f>
        <v>0</v>
      </c>
    </row>
    <row r="12" spans="1:6" s="2" customFormat="1" ht="13.5" thickBot="1">
      <c r="A12" s="13"/>
      <c r="B12" s="14"/>
      <c r="C12" s="52" t="s">
        <v>39</v>
      </c>
      <c r="D12" s="53"/>
      <c r="E12" s="54"/>
      <c r="F12" s="55">
        <f>SUM(F10:F11)</f>
        <v>0</v>
      </c>
    </row>
    <row r="13" spans="1:6" s="22" customFormat="1" ht="13.5" thickBot="1">
      <c r="A13" s="121" t="s">
        <v>76</v>
      </c>
      <c r="B13" s="25" t="s">
        <v>77</v>
      </c>
      <c r="C13" s="26"/>
      <c r="D13" s="27"/>
      <c r="E13" s="28"/>
      <c r="F13" s="29"/>
    </row>
    <row r="14" spans="1:6" s="22" customFormat="1" ht="13.5" thickBot="1">
      <c r="A14" s="116" t="s">
        <v>66</v>
      </c>
      <c r="B14" s="117" t="s">
        <v>78</v>
      </c>
      <c r="C14" s="132">
        <v>71.657499999999999</v>
      </c>
      <c r="D14" s="127" t="s">
        <v>3</v>
      </c>
      <c r="E14" s="128"/>
      <c r="F14" s="128">
        <f>C14*E14</f>
        <v>0</v>
      </c>
    </row>
    <row r="15" spans="1:6" s="2" customFormat="1" ht="13.5" thickBot="1">
      <c r="A15" s="13"/>
      <c r="B15" s="14"/>
      <c r="C15" s="52" t="s">
        <v>39</v>
      </c>
      <c r="D15" s="53"/>
      <c r="E15" s="54"/>
      <c r="F15" s="55">
        <f>SUM(F14:F14)</f>
        <v>0</v>
      </c>
    </row>
    <row r="16" spans="1:6" s="22" customFormat="1" ht="13.5" thickBot="1">
      <c r="A16" s="121" t="s">
        <v>79</v>
      </c>
      <c r="B16" s="25" t="s">
        <v>82</v>
      </c>
      <c r="C16" s="26"/>
      <c r="D16" s="27"/>
      <c r="E16" s="28"/>
      <c r="F16" s="29"/>
    </row>
    <row r="17" spans="1:6" s="22" customFormat="1">
      <c r="A17" s="116" t="s">
        <v>80</v>
      </c>
      <c r="B17" s="117" t="s">
        <v>81</v>
      </c>
      <c r="C17" s="141">
        <v>955.43333333333339</v>
      </c>
      <c r="D17" s="125" t="s">
        <v>3</v>
      </c>
      <c r="E17" s="126"/>
      <c r="F17" s="126">
        <f>C17*E17</f>
        <v>0</v>
      </c>
    </row>
    <row r="18" spans="1:6" s="22" customFormat="1" ht="13.5" thickBot="1">
      <c r="A18" s="59" t="s">
        <v>69</v>
      </c>
      <c r="B18" s="60" t="s">
        <v>70</v>
      </c>
      <c r="C18" s="131">
        <f>Menny!J20</f>
        <v>28.663000000000007</v>
      </c>
      <c r="D18" s="122" t="s">
        <v>46</v>
      </c>
      <c r="E18" s="123"/>
      <c r="F18" s="123">
        <f>C18*E18</f>
        <v>0</v>
      </c>
    </row>
    <row r="19" spans="1:6" s="2" customFormat="1" ht="13.5" thickBot="1">
      <c r="A19" s="13"/>
      <c r="B19" s="14"/>
      <c r="C19" s="52" t="s">
        <v>39</v>
      </c>
      <c r="D19" s="53"/>
      <c r="E19" s="54"/>
      <c r="F19" s="55">
        <f>SUM(F17:F18)</f>
        <v>0</v>
      </c>
    </row>
    <row r="20" spans="1:6" s="2" customFormat="1" ht="13.5" thickBot="1">
      <c r="A20" s="121" t="s">
        <v>83</v>
      </c>
      <c r="B20" s="25" t="s">
        <v>40</v>
      </c>
      <c r="C20" s="26"/>
      <c r="D20" s="27"/>
      <c r="E20" s="28"/>
      <c r="F20" s="29"/>
    </row>
    <row r="21" spans="1:6" s="2" customFormat="1">
      <c r="A21" s="59" t="s">
        <v>84</v>
      </c>
      <c r="B21" s="60" t="s">
        <v>85</v>
      </c>
      <c r="C21" s="143">
        <v>28.663000000000007</v>
      </c>
      <c r="D21" s="10" t="s">
        <v>46</v>
      </c>
      <c r="E21" s="12"/>
      <c r="F21" s="11">
        <f>C21*E21</f>
        <v>0</v>
      </c>
    </row>
    <row r="22" spans="1:6" s="2" customFormat="1">
      <c r="A22" s="59" t="s">
        <v>87</v>
      </c>
      <c r="B22" s="60" t="s">
        <v>88</v>
      </c>
      <c r="C22" s="143">
        <v>7.1657500000000018</v>
      </c>
      <c r="D22" s="10" t="s">
        <v>46</v>
      </c>
      <c r="E22" s="12"/>
      <c r="F22" s="11">
        <f>C22*E22</f>
        <v>0</v>
      </c>
    </row>
    <row r="23" spans="1:6" s="2" customFormat="1" ht="13.5" thickBot="1">
      <c r="A23" s="59" t="s">
        <v>89</v>
      </c>
      <c r="B23" s="60" t="s">
        <v>90</v>
      </c>
      <c r="C23" s="131">
        <v>85.989000000000004</v>
      </c>
      <c r="D23" s="146" t="s">
        <v>46</v>
      </c>
      <c r="E23" s="147"/>
      <c r="F23" s="124">
        <f>C23*E23</f>
        <v>0</v>
      </c>
    </row>
    <row r="24" spans="1:6" s="2" customFormat="1" ht="13.5" thickBot="1">
      <c r="A24" s="13"/>
      <c r="B24" s="14"/>
      <c r="C24" s="52" t="s">
        <v>39</v>
      </c>
      <c r="D24" s="53"/>
      <c r="E24" s="54"/>
      <c r="F24" s="55">
        <f>SUM(F21:F23)</f>
        <v>0</v>
      </c>
    </row>
    <row r="25" spans="1:6" s="22" customFormat="1" ht="13.5" thickBot="1">
      <c r="A25" s="121" t="s">
        <v>91</v>
      </c>
      <c r="B25" s="25" t="s">
        <v>92</v>
      </c>
      <c r="C25" s="26"/>
      <c r="D25" s="27"/>
      <c r="E25" s="28"/>
      <c r="F25" s="29"/>
    </row>
    <row r="26" spans="1:6" s="22" customFormat="1" ht="13.5" thickBot="1">
      <c r="A26" s="116" t="s">
        <v>93</v>
      </c>
      <c r="B26" s="117" t="s">
        <v>94</v>
      </c>
      <c r="C26" s="131">
        <v>95.543333333333351</v>
      </c>
      <c r="D26" s="127" t="s">
        <v>46</v>
      </c>
      <c r="E26" s="128"/>
      <c r="F26" s="128">
        <f>C26*E26</f>
        <v>0</v>
      </c>
    </row>
    <row r="27" spans="1:6" s="2" customFormat="1" ht="13.5" thickBot="1">
      <c r="A27" s="13"/>
      <c r="B27" s="14"/>
      <c r="C27" s="52" t="s">
        <v>39</v>
      </c>
      <c r="D27" s="53"/>
      <c r="E27" s="54"/>
      <c r="F27" s="55">
        <f>SUM(F26:F26)</f>
        <v>0</v>
      </c>
    </row>
    <row r="28" spans="1:6" s="2" customFormat="1" ht="13.5" thickBot="1">
      <c r="A28" s="15"/>
      <c r="C28" s="3"/>
    </row>
    <row r="29" spans="1:6" s="2" customFormat="1">
      <c r="A29" s="4"/>
      <c r="C29" s="37" t="s">
        <v>42</v>
      </c>
      <c r="D29" s="38"/>
      <c r="E29" s="39"/>
      <c r="F29" s="40">
        <f>SUM(F8+F12+F15+F19+F24+F27)</f>
        <v>0</v>
      </c>
    </row>
    <row r="30" spans="1:6" s="2" customFormat="1" ht="13.5" thickBot="1">
      <c r="A30" s="4"/>
      <c r="C30" s="48" t="s">
        <v>43</v>
      </c>
      <c r="D30" s="49"/>
      <c r="E30" s="50"/>
      <c r="F30" s="51">
        <f>F29*0.27</f>
        <v>0</v>
      </c>
    </row>
    <row r="31" spans="1:6" s="2" customFormat="1" ht="22.5" customHeight="1" thickBot="1">
      <c r="A31" s="4"/>
      <c r="C31" s="52" t="s">
        <v>44</v>
      </c>
      <c r="D31" s="53"/>
      <c r="E31" s="54"/>
      <c r="F31" s="55">
        <f>SUM(F29,F30)</f>
        <v>0</v>
      </c>
    </row>
  </sheetData>
  <phoneticPr fontId="0" type="noConversion"/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>&amp;C&amp;"-,Félkövér"Szeged, Móra utca útburkolat felújítása (Tsz.: 310/16/2013.)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E27" sqref="E27"/>
    </sheetView>
  </sheetViews>
  <sheetFormatPr defaultRowHeight="12.75"/>
  <cols>
    <col min="1" max="1" width="10.140625" style="56" customWidth="1"/>
    <col min="2" max="2" width="45.140625" style="44" customWidth="1"/>
    <col min="3" max="3" width="11.140625" style="57" customWidth="1"/>
    <col min="4" max="4" width="6" style="44" customWidth="1"/>
    <col min="5" max="6" width="10.42578125" style="44" customWidth="1"/>
    <col min="7" max="16384" width="9.140625" style="44"/>
  </cols>
  <sheetData>
    <row r="1" spans="1:6" s="2" customFormat="1" ht="16.5" thickBot="1">
      <c r="A1" s="285" t="s">
        <v>167</v>
      </c>
      <c r="B1" s="286"/>
      <c r="C1" s="151"/>
    </row>
    <row r="2" spans="1:6" s="2" customFormat="1" ht="16.5" thickBot="1">
      <c r="A2" s="4"/>
      <c r="B2" s="103" t="s">
        <v>111</v>
      </c>
      <c r="C2" s="150"/>
      <c r="D2" s="148"/>
    </row>
    <row r="3" spans="1:6" s="22" customFormat="1" ht="39" thickBot="1">
      <c r="A3" s="17" t="s">
        <v>34</v>
      </c>
      <c r="B3" s="18" t="s">
        <v>35</v>
      </c>
      <c r="C3" s="149" t="s">
        <v>1</v>
      </c>
      <c r="D3" s="18" t="s">
        <v>36</v>
      </c>
      <c r="E3" s="20" t="s">
        <v>37</v>
      </c>
      <c r="F3" s="21" t="s">
        <v>38</v>
      </c>
    </row>
    <row r="4" spans="1:6" s="23" customFormat="1" ht="13.5" thickBot="1">
      <c r="A4" s="5"/>
      <c r="B4" s="5"/>
      <c r="C4" s="6"/>
      <c r="D4" s="5"/>
      <c r="E4" s="7"/>
      <c r="F4" s="7"/>
    </row>
    <row r="5" spans="1:6" s="22" customFormat="1" ht="13.5" thickBot="1">
      <c r="A5" s="24">
        <v>10</v>
      </c>
      <c r="B5" s="25" t="s">
        <v>47</v>
      </c>
      <c r="C5" s="26"/>
      <c r="D5" s="27"/>
      <c r="E5" s="28"/>
      <c r="F5" s="29"/>
    </row>
    <row r="6" spans="1:6" s="2" customFormat="1">
      <c r="A6" s="59" t="s">
        <v>95</v>
      </c>
      <c r="B6" s="30" t="s">
        <v>48</v>
      </c>
      <c r="C6" s="31">
        <v>1</v>
      </c>
      <c r="D6" s="32" t="s">
        <v>49</v>
      </c>
      <c r="E6" s="87"/>
      <c r="F6" s="33">
        <f>C6*E6</f>
        <v>0</v>
      </c>
    </row>
    <row r="7" spans="1:6" s="2" customFormat="1" ht="13.5" thickBot="1">
      <c r="A7" s="8" t="s">
        <v>41</v>
      </c>
      <c r="B7" s="9" t="s">
        <v>50</v>
      </c>
      <c r="C7" s="34">
        <v>1</v>
      </c>
      <c r="D7" s="35" t="s">
        <v>51</v>
      </c>
      <c r="E7" s="88"/>
      <c r="F7" s="120">
        <f>C7*E7</f>
        <v>0</v>
      </c>
    </row>
    <row r="8" spans="1:6" s="23" customFormat="1" ht="13.5" thickBot="1">
      <c r="A8" s="5"/>
      <c r="B8" s="5"/>
      <c r="C8" s="52" t="s">
        <v>39</v>
      </c>
      <c r="D8" s="38"/>
      <c r="E8" s="39"/>
      <c r="F8" s="40">
        <f>SUM(F6:F7)</f>
        <v>0</v>
      </c>
    </row>
    <row r="9" spans="1:6" s="22" customFormat="1" ht="13.5" thickBot="1">
      <c r="A9" s="121" t="s">
        <v>75</v>
      </c>
      <c r="B9" s="25" t="s">
        <v>52</v>
      </c>
      <c r="C9" s="26"/>
      <c r="D9" s="27"/>
      <c r="E9" s="28"/>
      <c r="F9" s="29"/>
    </row>
    <row r="10" spans="1:6">
      <c r="A10" s="116" t="s">
        <v>73</v>
      </c>
      <c r="B10" s="117" t="s">
        <v>74</v>
      </c>
      <c r="C10" s="141">
        <v>8.3140000000000001</v>
      </c>
      <c r="D10" s="118" t="s">
        <v>46</v>
      </c>
      <c r="E10" s="119"/>
      <c r="F10" s="120">
        <f>C10*E10</f>
        <v>0</v>
      </c>
    </row>
    <row r="11" spans="1:6" s="22" customFormat="1" ht="13.5" thickBot="1">
      <c r="A11" s="59" t="s">
        <v>71</v>
      </c>
      <c r="B11" s="60" t="s">
        <v>72</v>
      </c>
      <c r="C11" s="132">
        <v>249.42</v>
      </c>
      <c r="D11" s="122" t="s">
        <v>3</v>
      </c>
      <c r="E11" s="123"/>
      <c r="F11" s="124">
        <f>C11*E11</f>
        <v>0</v>
      </c>
    </row>
    <row r="12" spans="1:6" s="2" customFormat="1" ht="13.5" thickBot="1">
      <c r="A12" s="13"/>
      <c r="B12" s="14"/>
      <c r="C12" s="52" t="s">
        <v>39</v>
      </c>
      <c r="D12" s="53"/>
      <c r="E12" s="54"/>
      <c r="F12" s="55">
        <f>SUM(F10:F11)</f>
        <v>0</v>
      </c>
    </row>
    <row r="13" spans="1:6" s="22" customFormat="1" ht="13.5" thickBot="1">
      <c r="A13" s="121" t="s">
        <v>76</v>
      </c>
      <c r="B13" s="25" t="s">
        <v>77</v>
      </c>
      <c r="C13" s="26"/>
      <c r="D13" s="27"/>
      <c r="E13" s="28"/>
      <c r="F13" s="29"/>
    </row>
    <row r="14" spans="1:6" s="22" customFormat="1" ht="13.5" thickBot="1">
      <c r="A14" s="116" t="s">
        <v>66</v>
      </c>
      <c r="B14" s="117" t="s">
        <v>78</v>
      </c>
      <c r="C14" s="132">
        <v>41.57</v>
      </c>
      <c r="D14" s="127" t="s">
        <v>3</v>
      </c>
      <c r="E14" s="128"/>
      <c r="F14" s="128">
        <f>C14*E14</f>
        <v>0</v>
      </c>
    </row>
    <row r="15" spans="1:6" s="2" customFormat="1" ht="13.5" thickBot="1">
      <c r="A15" s="13"/>
      <c r="B15" s="14"/>
      <c r="C15" s="52" t="s">
        <v>39</v>
      </c>
      <c r="D15" s="53"/>
      <c r="E15" s="54"/>
      <c r="F15" s="55">
        <f>SUM(F14:F14)</f>
        <v>0</v>
      </c>
    </row>
    <row r="16" spans="1:6" s="22" customFormat="1" ht="13.5" thickBot="1">
      <c r="A16" s="121" t="s">
        <v>79</v>
      </c>
      <c r="B16" s="25" t="s">
        <v>82</v>
      </c>
      <c r="C16" s="26"/>
      <c r="D16" s="27"/>
      <c r="E16" s="28"/>
      <c r="F16" s="29"/>
    </row>
    <row r="17" spans="1:6" s="22" customFormat="1">
      <c r="A17" s="116" t="s">
        <v>80</v>
      </c>
      <c r="B17" s="117" t="s">
        <v>81</v>
      </c>
      <c r="C17" s="141">
        <v>554.26666666666665</v>
      </c>
      <c r="D17" s="125" t="s">
        <v>3</v>
      </c>
      <c r="E17" s="126"/>
      <c r="F17" s="126">
        <f>C17*E17</f>
        <v>0</v>
      </c>
    </row>
    <row r="18" spans="1:6" s="22" customFormat="1" ht="13.5" thickBot="1">
      <c r="A18" s="59" t="s">
        <v>69</v>
      </c>
      <c r="B18" s="60" t="s">
        <v>70</v>
      </c>
      <c r="C18" s="131">
        <f>Menny!K20</f>
        <v>49.884</v>
      </c>
      <c r="D18" s="122" t="s">
        <v>46</v>
      </c>
      <c r="E18" s="123"/>
      <c r="F18" s="123">
        <f>C18*E18</f>
        <v>0</v>
      </c>
    </row>
    <row r="19" spans="1:6" s="2" customFormat="1" ht="13.5" thickBot="1">
      <c r="A19" s="13"/>
      <c r="B19" s="14"/>
      <c r="C19" s="52" t="s">
        <v>39</v>
      </c>
      <c r="D19" s="53"/>
      <c r="E19" s="54"/>
      <c r="F19" s="55">
        <f>SUM(F17:F18)</f>
        <v>0</v>
      </c>
    </row>
    <row r="20" spans="1:6" s="2" customFormat="1" ht="13.5" thickBot="1">
      <c r="A20" s="121" t="s">
        <v>83</v>
      </c>
      <c r="B20" s="25" t="s">
        <v>40</v>
      </c>
      <c r="C20" s="152"/>
      <c r="D20" s="27"/>
      <c r="E20" s="28"/>
      <c r="F20" s="29"/>
    </row>
    <row r="21" spans="1:6" s="2" customFormat="1">
      <c r="A21" s="59" t="s">
        <v>84</v>
      </c>
      <c r="B21" s="60" t="s">
        <v>85</v>
      </c>
      <c r="C21" s="143">
        <v>49.884</v>
      </c>
      <c r="D21" s="10" t="s">
        <v>46</v>
      </c>
      <c r="E21" s="12"/>
      <c r="F21" s="11">
        <f>C21*E21</f>
        <v>0</v>
      </c>
    </row>
    <row r="22" spans="1:6" s="2" customFormat="1">
      <c r="A22" s="59" t="s">
        <v>87</v>
      </c>
      <c r="B22" s="60" t="s">
        <v>88</v>
      </c>
      <c r="C22" s="143">
        <v>12.471</v>
      </c>
      <c r="D22" s="10" t="s">
        <v>46</v>
      </c>
      <c r="E22" s="12"/>
      <c r="F22" s="11">
        <f>C22*E22</f>
        <v>0</v>
      </c>
    </row>
    <row r="23" spans="1:6" s="2" customFormat="1" ht="13.5" thickBot="1">
      <c r="A23" s="59" t="s">
        <v>89</v>
      </c>
      <c r="B23" s="60" t="s">
        <v>90</v>
      </c>
      <c r="C23" s="145">
        <v>49.884</v>
      </c>
      <c r="D23" s="146" t="s">
        <v>46</v>
      </c>
      <c r="E23" s="147"/>
      <c r="F23" s="124">
        <f>C23*E23</f>
        <v>0</v>
      </c>
    </row>
    <row r="24" spans="1:6" s="2" customFormat="1" ht="13.5" thickBot="1">
      <c r="A24" s="13"/>
      <c r="B24" s="14"/>
      <c r="C24" s="52" t="s">
        <v>39</v>
      </c>
      <c r="D24" s="53"/>
      <c r="E24" s="54"/>
      <c r="F24" s="55">
        <f>SUM(F21:F23)</f>
        <v>0</v>
      </c>
    </row>
    <row r="25" spans="1:6" s="22" customFormat="1" ht="13.5" thickBot="1">
      <c r="A25" s="121" t="s">
        <v>91</v>
      </c>
      <c r="B25" s="25" t="s">
        <v>92</v>
      </c>
      <c r="C25" s="26"/>
      <c r="D25" s="27"/>
      <c r="E25" s="28"/>
      <c r="F25" s="29"/>
    </row>
    <row r="26" spans="1:6" s="22" customFormat="1" ht="13.5" thickBot="1">
      <c r="A26" s="116" t="s">
        <v>93</v>
      </c>
      <c r="B26" s="117" t="s">
        <v>94</v>
      </c>
      <c r="C26" s="131">
        <v>55.426666666666669</v>
      </c>
      <c r="D26" s="127" t="s">
        <v>46</v>
      </c>
      <c r="E26" s="128"/>
      <c r="F26" s="128">
        <f>C26*E26</f>
        <v>0</v>
      </c>
    </row>
    <row r="27" spans="1:6" s="2" customFormat="1" ht="13.5" thickBot="1">
      <c r="A27" s="13"/>
      <c r="B27" s="14"/>
      <c r="C27" s="52" t="s">
        <v>39</v>
      </c>
      <c r="D27" s="53"/>
      <c r="E27" s="54"/>
      <c r="F27" s="55">
        <f>SUM(F26:F26)</f>
        <v>0</v>
      </c>
    </row>
    <row r="28" spans="1:6" s="2" customFormat="1" ht="13.5" thickBot="1">
      <c r="A28" s="15"/>
      <c r="C28" s="3"/>
    </row>
    <row r="29" spans="1:6" s="2" customFormat="1">
      <c r="A29" s="4"/>
      <c r="C29" s="37" t="s">
        <v>42</v>
      </c>
      <c r="D29" s="38"/>
      <c r="E29" s="39"/>
      <c r="F29" s="40">
        <f>SUM(F8+F12+F15+F19+F24+F27)</f>
        <v>0</v>
      </c>
    </row>
    <row r="30" spans="1:6" s="2" customFormat="1" ht="13.5" thickBot="1">
      <c r="A30" s="4"/>
      <c r="C30" s="48" t="s">
        <v>43</v>
      </c>
      <c r="D30" s="49"/>
      <c r="E30" s="50"/>
      <c r="F30" s="51">
        <f>F29*0.27</f>
        <v>0</v>
      </c>
    </row>
    <row r="31" spans="1:6" s="2" customFormat="1" ht="22.5" customHeight="1" thickBot="1">
      <c r="A31" s="4"/>
      <c r="C31" s="52" t="s">
        <v>44</v>
      </c>
      <c r="D31" s="53"/>
      <c r="E31" s="54"/>
      <c r="F31" s="55">
        <f>SUM(F29,F30)</f>
        <v>0</v>
      </c>
    </row>
  </sheetData>
  <phoneticPr fontId="0" type="noConversion"/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>&amp;C&amp;"-,Félkövér"Szeged, Móra utca útburkolat felújítása (Tsz.: 310/16/2013.)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E27" sqref="E27"/>
    </sheetView>
  </sheetViews>
  <sheetFormatPr defaultRowHeight="12.75"/>
  <cols>
    <col min="1" max="1" width="10.140625" style="56" customWidth="1"/>
    <col min="2" max="2" width="45.140625" style="44" customWidth="1"/>
    <col min="3" max="3" width="11.140625" style="57" customWidth="1"/>
    <col min="4" max="4" width="6" style="44" customWidth="1"/>
    <col min="5" max="6" width="10.42578125" style="44" customWidth="1"/>
    <col min="7" max="16384" width="9.140625" style="44"/>
  </cols>
  <sheetData>
    <row r="1" spans="1:6" s="2" customFormat="1" ht="16.5" thickBot="1">
      <c r="A1" s="285" t="s">
        <v>167</v>
      </c>
      <c r="B1" s="286"/>
      <c r="C1" s="151"/>
    </row>
    <row r="2" spans="1:6" s="2" customFormat="1" ht="16.5" thickBot="1">
      <c r="A2" s="4"/>
      <c r="B2" s="103" t="s">
        <v>112</v>
      </c>
      <c r="C2" s="153"/>
      <c r="D2" s="154"/>
    </row>
    <row r="3" spans="1:6" s="22" customFormat="1" ht="39" thickBot="1">
      <c r="A3" s="17" t="s">
        <v>34</v>
      </c>
      <c r="B3" s="18" t="s">
        <v>35</v>
      </c>
      <c r="C3" s="149" t="s">
        <v>1</v>
      </c>
      <c r="D3" s="18" t="s">
        <v>36</v>
      </c>
      <c r="E3" s="20" t="s">
        <v>37</v>
      </c>
      <c r="F3" s="21" t="s">
        <v>38</v>
      </c>
    </row>
    <row r="4" spans="1:6" s="23" customFormat="1" ht="13.5" thickBot="1">
      <c r="A4" s="5"/>
      <c r="B4" s="5"/>
      <c r="C4" s="6"/>
      <c r="D4" s="5"/>
      <c r="E4" s="7"/>
      <c r="F4" s="7"/>
    </row>
    <row r="5" spans="1:6" s="22" customFormat="1" ht="13.5" thickBot="1">
      <c r="A5" s="24">
        <v>10</v>
      </c>
      <c r="B5" s="25" t="s">
        <v>47</v>
      </c>
      <c r="C5" s="26"/>
      <c r="D5" s="27"/>
      <c r="E5" s="28"/>
      <c r="F5" s="29"/>
    </row>
    <row r="6" spans="1:6" s="2" customFormat="1">
      <c r="A6" s="59" t="s">
        <v>95</v>
      </c>
      <c r="B6" s="30" t="s">
        <v>48</v>
      </c>
      <c r="C6" s="31">
        <v>1</v>
      </c>
      <c r="D6" s="32" t="s">
        <v>49</v>
      </c>
      <c r="E6" s="87"/>
      <c r="F6" s="33">
        <f>C6*E6</f>
        <v>0</v>
      </c>
    </row>
    <row r="7" spans="1:6" s="2" customFormat="1" ht="13.5" thickBot="1">
      <c r="A7" s="8" t="s">
        <v>41</v>
      </c>
      <c r="B7" s="9" t="s">
        <v>50</v>
      </c>
      <c r="C7" s="34">
        <v>1</v>
      </c>
      <c r="D7" s="35" t="s">
        <v>51</v>
      </c>
      <c r="E7" s="88"/>
      <c r="F7" s="120">
        <f>C7*E7</f>
        <v>0</v>
      </c>
    </row>
    <row r="8" spans="1:6" s="23" customFormat="1" ht="13.5" thickBot="1">
      <c r="A8" s="5"/>
      <c r="B8" s="5"/>
      <c r="C8" s="52" t="s">
        <v>39</v>
      </c>
      <c r="D8" s="38"/>
      <c r="E8" s="39"/>
      <c r="F8" s="40">
        <f>SUM(F6:F7)</f>
        <v>0</v>
      </c>
    </row>
    <row r="9" spans="1:6" s="22" customFormat="1" ht="13.5" thickBot="1">
      <c r="A9" s="121" t="s">
        <v>75</v>
      </c>
      <c r="B9" s="25" t="s">
        <v>52</v>
      </c>
      <c r="C9" s="26"/>
      <c r="D9" s="27"/>
      <c r="E9" s="28"/>
      <c r="F9" s="29"/>
    </row>
    <row r="10" spans="1:6">
      <c r="A10" s="116" t="s">
        <v>73</v>
      </c>
      <c r="B10" s="117" t="s">
        <v>74</v>
      </c>
      <c r="C10" s="131">
        <v>11.020999999999999</v>
      </c>
      <c r="D10" s="118" t="s">
        <v>46</v>
      </c>
      <c r="E10" s="119"/>
      <c r="F10" s="120">
        <f>C10*E10</f>
        <v>0</v>
      </c>
    </row>
    <row r="11" spans="1:6" s="22" customFormat="1" ht="13.5" thickBot="1">
      <c r="A11" s="59" t="s">
        <v>71</v>
      </c>
      <c r="B11" s="60" t="s">
        <v>72</v>
      </c>
      <c r="C11" s="156">
        <v>330.63</v>
      </c>
      <c r="D11" s="122" t="s">
        <v>3</v>
      </c>
      <c r="E11" s="123"/>
      <c r="F11" s="124">
        <f>C11*E11</f>
        <v>0</v>
      </c>
    </row>
    <row r="12" spans="1:6" s="2" customFormat="1" ht="13.5" thickBot="1">
      <c r="A12" s="13"/>
      <c r="B12" s="14"/>
      <c r="C12" s="155" t="s">
        <v>39</v>
      </c>
      <c r="D12" s="53"/>
      <c r="E12" s="54"/>
      <c r="F12" s="55">
        <f>SUM(F10:F11)</f>
        <v>0</v>
      </c>
    </row>
    <row r="13" spans="1:6" s="22" customFormat="1" ht="13.5" thickBot="1">
      <c r="A13" s="121" t="s">
        <v>76</v>
      </c>
      <c r="B13" s="25" t="s">
        <v>77</v>
      </c>
      <c r="C13" s="26"/>
      <c r="D13" s="27"/>
      <c r="E13" s="28"/>
      <c r="F13" s="29"/>
    </row>
    <row r="14" spans="1:6" s="22" customFormat="1" ht="13.5" thickBot="1">
      <c r="A14" s="116" t="s">
        <v>66</v>
      </c>
      <c r="B14" s="117" t="s">
        <v>78</v>
      </c>
      <c r="C14" s="132">
        <v>55.104999999999997</v>
      </c>
      <c r="D14" s="127" t="s">
        <v>3</v>
      </c>
      <c r="E14" s="128"/>
      <c r="F14" s="128">
        <f>C14*E14</f>
        <v>0</v>
      </c>
    </row>
    <row r="15" spans="1:6" s="2" customFormat="1" ht="13.5" thickBot="1">
      <c r="A15" s="13"/>
      <c r="B15" s="14"/>
      <c r="C15" s="52" t="s">
        <v>39</v>
      </c>
      <c r="D15" s="53"/>
      <c r="E15" s="54"/>
      <c r="F15" s="55">
        <f>SUM(F14:F14)</f>
        <v>0</v>
      </c>
    </row>
    <row r="16" spans="1:6" s="22" customFormat="1" ht="13.5" thickBot="1">
      <c r="A16" s="121" t="s">
        <v>79</v>
      </c>
      <c r="B16" s="25" t="s">
        <v>82</v>
      </c>
      <c r="C16" s="26"/>
      <c r="D16" s="27"/>
      <c r="E16" s="28"/>
      <c r="F16" s="29"/>
    </row>
    <row r="17" spans="1:6" s="22" customFormat="1">
      <c r="A17" s="116" t="s">
        <v>80</v>
      </c>
      <c r="B17" s="117" t="s">
        <v>81</v>
      </c>
      <c r="C17" s="141">
        <v>551.04999999999995</v>
      </c>
      <c r="D17" s="125" t="s">
        <v>3</v>
      </c>
      <c r="E17" s="126"/>
      <c r="F17" s="126">
        <f>C17*E17</f>
        <v>0</v>
      </c>
    </row>
    <row r="18" spans="1:6" s="22" customFormat="1" ht="13.5" thickBot="1">
      <c r="A18" s="59" t="s">
        <v>69</v>
      </c>
      <c r="B18" s="60" t="s">
        <v>70</v>
      </c>
      <c r="C18" s="131">
        <f>Menny!L20</f>
        <v>66.125999999999991</v>
      </c>
      <c r="D18" s="122" t="s">
        <v>46</v>
      </c>
      <c r="E18" s="123"/>
      <c r="F18" s="123">
        <f>C18*E18</f>
        <v>0</v>
      </c>
    </row>
    <row r="19" spans="1:6" s="2" customFormat="1" ht="13.5" thickBot="1">
      <c r="A19" s="13"/>
      <c r="B19" s="14"/>
      <c r="C19" s="157" t="s">
        <v>39</v>
      </c>
      <c r="D19" s="158"/>
      <c r="E19" s="159"/>
      <c r="F19" s="160">
        <f>SUM(F17:F18)</f>
        <v>0</v>
      </c>
    </row>
    <row r="20" spans="1:6" s="2" customFormat="1" ht="13.5" thickBot="1">
      <c r="A20" s="121" t="s">
        <v>83</v>
      </c>
      <c r="B20" s="25" t="s">
        <v>40</v>
      </c>
      <c r="C20" s="26"/>
      <c r="D20" s="27"/>
      <c r="E20" s="28"/>
      <c r="F20" s="29"/>
    </row>
    <row r="21" spans="1:6" s="2" customFormat="1">
      <c r="A21" s="59" t="s">
        <v>84</v>
      </c>
      <c r="B21" s="60" t="s">
        <v>85</v>
      </c>
      <c r="C21" s="143">
        <v>66.125999999999991</v>
      </c>
      <c r="D21" s="10" t="s">
        <v>46</v>
      </c>
      <c r="E21" s="12"/>
      <c r="F21" s="11">
        <f>C21*E21</f>
        <v>0</v>
      </c>
    </row>
    <row r="22" spans="1:6" s="2" customFormat="1">
      <c r="A22" s="59" t="s">
        <v>87</v>
      </c>
      <c r="B22" s="60" t="s">
        <v>88</v>
      </c>
      <c r="C22" s="143">
        <v>16.531499999999998</v>
      </c>
      <c r="D22" s="10" t="s">
        <v>46</v>
      </c>
      <c r="E22" s="12"/>
      <c r="F22" s="11">
        <f>C22*E22</f>
        <v>0</v>
      </c>
    </row>
    <row r="23" spans="1:6" s="2" customFormat="1" ht="13.5" thickBot="1">
      <c r="A23" s="59" t="s">
        <v>89</v>
      </c>
      <c r="B23" s="60" t="s">
        <v>90</v>
      </c>
      <c r="C23" s="145">
        <v>66.125999999999991</v>
      </c>
      <c r="D23" s="146" t="s">
        <v>46</v>
      </c>
      <c r="E23" s="147"/>
      <c r="F23" s="124">
        <f>C23*E23</f>
        <v>0</v>
      </c>
    </row>
    <row r="24" spans="1:6" s="2" customFormat="1" ht="13.5" thickBot="1">
      <c r="A24" s="13"/>
      <c r="B24" s="14"/>
      <c r="C24" s="52" t="s">
        <v>39</v>
      </c>
      <c r="D24" s="53"/>
      <c r="E24" s="54"/>
      <c r="F24" s="55">
        <f>SUM(F21:F23)</f>
        <v>0</v>
      </c>
    </row>
    <row r="25" spans="1:6" s="22" customFormat="1" ht="13.5" thickBot="1">
      <c r="A25" s="121" t="s">
        <v>91</v>
      </c>
      <c r="B25" s="25" t="s">
        <v>92</v>
      </c>
      <c r="C25" s="26"/>
      <c r="D25" s="27"/>
      <c r="E25" s="28"/>
      <c r="F25" s="29"/>
    </row>
    <row r="26" spans="1:6" s="22" customFormat="1" ht="13.5" thickBot="1">
      <c r="A26" s="116" t="s">
        <v>93</v>
      </c>
      <c r="B26" s="117" t="s">
        <v>94</v>
      </c>
      <c r="C26" s="131">
        <v>55.104999999999997</v>
      </c>
      <c r="D26" s="127" t="s">
        <v>46</v>
      </c>
      <c r="E26" s="128"/>
      <c r="F26" s="128">
        <f>C26*E26</f>
        <v>0</v>
      </c>
    </row>
    <row r="27" spans="1:6" s="2" customFormat="1" ht="13.5" thickBot="1">
      <c r="A27" s="13"/>
      <c r="B27" s="14"/>
      <c r="C27" s="52" t="s">
        <v>39</v>
      </c>
      <c r="D27" s="53"/>
      <c r="E27" s="54"/>
      <c r="F27" s="55">
        <f>SUM(F26:F26)</f>
        <v>0</v>
      </c>
    </row>
    <row r="28" spans="1:6" s="2" customFormat="1" ht="13.5" thickBot="1">
      <c r="A28" s="15"/>
      <c r="C28" s="3"/>
    </row>
    <row r="29" spans="1:6" s="2" customFormat="1">
      <c r="A29" s="4"/>
      <c r="C29" s="37" t="s">
        <v>42</v>
      </c>
      <c r="D29" s="38"/>
      <c r="E29" s="39"/>
      <c r="F29" s="40">
        <f>SUM(F8+F12+F15+F19+F24+F27)</f>
        <v>0</v>
      </c>
    </row>
    <row r="30" spans="1:6" s="2" customFormat="1" ht="13.5" thickBot="1">
      <c r="A30" s="4"/>
      <c r="C30" s="48" t="s">
        <v>43</v>
      </c>
      <c r="D30" s="49"/>
      <c r="E30" s="50"/>
      <c r="F30" s="51">
        <f>F29*0.27</f>
        <v>0</v>
      </c>
    </row>
    <row r="31" spans="1:6" s="2" customFormat="1" ht="22.5" customHeight="1" thickBot="1">
      <c r="A31" s="4"/>
      <c r="C31" s="52" t="s">
        <v>44</v>
      </c>
      <c r="D31" s="53"/>
      <c r="E31" s="54"/>
      <c r="F31" s="55">
        <f>SUM(F29,F30)</f>
        <v>0</v>
      </c>
    </row>
  </sheetData>
  <phoneticPr fontId="0" type="noConversion"/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>&amp;C&amp;"-,Félkövér"Szeged, Móra utca útburkolat felújítása (Tsz.: 310/16/2013.)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E27" sqref="E27"/>
    </sheetView>
  </sheetViews>
  <sheetFormatPr defaultRowHeight="12.75"/>
  <cols>
    <col min="1" max="1" width="10.140625" style="56" customWidth="1"/>
    <col min="2" max="2" width="45.140625" style="44" customWidth="1"/>
    <col min="3" max="3" width="11.140625" style="57" customWidth="1"/>
    <col min="4" max="4" width="6" style="44" customWidth="1"/>
    <col min="5" max="6" width="10.42578125" style="44" customWidth="1"/>
    <col min="7" max="16384" width="9.140625" style="44"/>
  </cols>
  <sheetData>
    <row r="1" spans="1:6" s="2" customFormat="1" ht="16.5" thickBot="1">
      <c r="A1" s="285" t="s">
        <v>167</v>
      </c>
      <c r="B1" s="286"/>
      <c r="C1" s="151"/>
    </row>
    <row r="2" spans="1:6" s="2" customFormat="1" ht="16.5" thickBot="1">
      <c r="A2" s="4"/>
      <c r="B2" s="103" t="s">
        <v>113</v>
      </c>
      <c r="C2" s="161"/>
      <c r="D2" s="162"/>
    </row>
    <row r="3" spans="1:6" s="22" customFormat="1" ht="39" thickBot="1">
      <c r="A3" s="17" t="s">
        <v>34</v>
      </c>
      <c r="B3" s="18" t="s">
        <v>35</v>
      </c>
      <c r="C3" s="19" t="s">
        <v>1</v>
      </c>
      <c r="D3" s="18" t="s">
        <v>36</v>
      </c>
      <c r="E3" s="20" t="s">
        <v>37</v>
      </c>
      <c r="F3" s="21" t="s">
        <v>38</v>
      </c>
    </row>
    <row r="4" spans="1:6" s="23" customFormat="1" ht="13.5" thickBot="1">
      <c r="A4" s="5"/>
      <c r="B4" s="5"/>
      <c r="C4" s="6"/>
      <c r="D4" s="5"/>
      <c r="E4" s="7"/>
      <c r="F4" s="7"/>
    </row>
    <row r="5" spans="1:6" s="22" customFormat="1" ht="13.5" thickBot="1">
      <c r="A5" s="24">
        <v>10</v>
      </c>
      <c r="B5" s="25" t="s">
        <v>47</v>
      </c>
      <c r="C5" s="26"/>
      <c r="D5" s="27"/>
      <c r="E5" s="28"/>
      <c r="F5" s="29"/>
    </row>
    <row r="6" spans="1:6" s="2" customFormat="1">
      <c r="A6" s="59" t="s">
        <v>95</v>
      </c>
      <c r="B6" s="30" t="s">
        <v>48</v>
      </c>
      <c r="C6" s="31">
        <v>1</v>
      </c>
      <c r="D6" s="32" t="s">
        <v>49</v>
      </c>
      <c r="E6" s="87"/>
      <c r="F6" s="33">
        <f>C6*E6</f>
        <v>0</v>
      </c>
    </row>
    <row r="7" spans="1:6" s="2" customFormat="1" ht="13.5" thickBot="1">
      <c r="A7" s="8" t="s">
        <v>41</v>
      </c>
      <c r="B7" s="9" t="s">
        <v>50</v>
      </c>
      <c r="C7" s="34">
        <v>1</v>
      </c>
      <c r="D7" s="35" t="s">
        <v>51</v>
      </c>
      <c r="E7" s="88"/>
      <c r="F7" s="120">
        <f>C7*E7</f>
        <v>0</v>
      </c>
    </row>
    <row r="8" spans="1:6" s="23" customFormat="1" ht="13.5" thickBot="1">
      <c r="A8" s="5"/>
      <c r="B8" s="5"/>
      <c r="C8" s="52" t="s">
        <v>39</v>
      </c>
      <c r="D8" s="38"/>
      <c r="E8" s="39"/>
      <c r="F8" s="40">
        <f>SUM(F6:F7)</f>
        <v>0</v>
      </c>
    </row>
    <row r="9" spans="1:6" s="22" customFormat="1" ht="13.5" thickBot="1">
      <c r="A9" s="121" t="s">
        <v>75</v>
      </c>
      <c r="B9" s="25" t="s">
        <v>52</v>
      </c>
      <c r="C9" s="26"/>
      <c r="D9" s="27"/>
      <c r="E9" s="28"/>
      <c r="F9" s="29"/>
    </row>
    <row r="10" spans="1:6">
      <c r="A10" s="116" t="s">
        <v>73</v>
      </c>
      <c r="B10" s="117" t="s">
        <v>74</v>
      </c>
      <c r="C10" s="135">
        <v>19.064</v>
      </c>
      <c r="D10" s="118" t="s">
        <v>46</v>
      </c>
      <c r="E10" s="119"/>
      <c r="F10" s="120">
        <f>C10*E10</f>
        <v>0</v>
      </c>
    </row>
    <row r="11" spans="1:6" s="22" customFormat="1" ht="13.5" thickBot="1">
      <c r="A11" s="59" t="s">
        <v>71</v>
      </c>
      <c r="B11" s="60" t="s">
        <v>72</v>
      </c>
      <c r="C11" s="144">
        <v>314.13</v>
      </c>
      <c r="D11" s="122" t="s">
        <v>3</v>
      </c>
      <c r="E11" s="123"/>
      <c r="F11" s="124">
        <f>C11*E11</f>
        <v>0</v>
      </c>
    </row>
    <row r="12" spans="1:6" s="2" customFormat="1" ht="13.5" thickBot="1">
      <c r="A12" s="13"/>
      <c r="B12" s="14"/>
      <c r="C12" s="52" t="s">
        <v>39</v>
      </c>
      <c r="D12" s="53"/>
      <c r="E12" s="54"/>
      <c r="F12" s="55">
        <f>SUM(F10:F11)</f>
        <v>0</v>
      </c>
    </row>
    <row r="13" spans="1:6" s="22" customFormat="1" ht="13.5" thickBot="1">
      <c r="A13" s="121" t="s">
        <v>76</v>
      </c>
      <c r="B13" s="25" t="s">
        <v>77</v>
      </c>
      <c r="C13" s="26"/>
      <c r="D13" s="27"/>
      <c r="E13" s="28"/>
      <c r="F13" s="29"/>
    </row>
    <row r="14" spans="1:6" s="22" customFormat="1" ht="13.5" thickBot="1">
      <c r="A14" s="116" t="s">
        <v>66</v>
      </c>
      <c r="B14" s="117" t="s">
        <v>78</v>
      </c>
      <c r="C14" s="132">
        <v>95.32</v>
      </c>
      <c r="D14" s="127" t="s">
        <v>3</v>
      </c>
      <c r="E14" s="128"/>
      <c r="F14" s="128">
        <f>C14*E14</f>
        <v>0</v>
      </c>
    </row>
    <row r="15" spans="1:6" s="2" customFormat="1" ht="13.5" thickBot="1">
      <c r="A15" s="13"/>
      <c r="B15" s="14"/>
      <c r="C15" s="52" t="s">
        <v>39</v>
      </c>
      <c r="D15" s="53"/>
      <c r="E15" s="54"/>
      <c r="F15" s="55">
        <f>SUM(F14:F14)</f>
        <v>0</v>
      </c>
    </row>
    <row r="16" spans="1:6" s="22" customFormat="1" ht="13.5" thickBot="1">
      <c r="A16" s="121" t="s">
        <v>79</v>
      </c>
      <c r="B16" s="25" t="s">
        <v>82</v>
      </c>
      <c r="C16" s="26"/>
      <c r="D16" s="27"/>
      <c r="E16" s="28"/>
      <c r="F16" s="29"/>
    </row>
    <row r="17" spans="1:6" s="22" customFormat="1">
      <c r="A17" s="116" t="s">
        <v>80</v>
      </c>
      <c r="B17" s="117" t="s">
        <v>81</v>
      </c>
      <c r="C17" s="141">
        <v>953.2</v>
      </c>
      <c r="D17" s="125" t="s">
        <v>3</v>
      </c>
      <c r="E17" s="126"/>
      <c r="F17" s="126">
        <f>C17*E17</f>
        <v>0</v>
      </c>
    </row>
    <row r="18" spans="1:6" s="22" customFormat="1" ht="13.5" thickBot="1">
      <c r="A18" s="59" t="s">
        <v>69</v>
      </c>
      <c r="B18" s="60" t="s">
        <v>70</v>
      </c>
      <c r="C18" s="131">
        <f>Menny!O20</f>
        <v>62.825999999999993</v>
      </c>
      <c r="D18" s="122" t="s">
        <v>46</v>
      </c>
      <c r="E18" s="123"/>
      <c r="F18" s="123">
        <f>C18*E18</f>
        <v>0</v>
      </c>
    </row>
    <row r="19" spans="1:6" s="2" customFormat="1" ht="13.5" thickBot="1">
      <c r="A19" s="13"/>
      <c r="B19" s="14"/>
      <c r="C19" s="157" t="s">
        <v>39</v>
      </c>
      <c r="D19" s="158"/>
      <c r="E19" s="159"/>
      <c r="F19" s="160">
        <f>SUM(F17:F18)</f>
        <v>0</v>
      </c>
    </row>
    <row r="20" spans="1:6" s="2" customFormat="1" ht="13.5" thickBot="1">
      <c r="A20" s="121" t="s">
        <v>83</v>
      </c>
      <c r="B20" s="25" t="s">
        <v>40</v>
      </c>
      <c r="C20" s="26"/>
      <c r="D20" s="27"/>
      <c r="E20" s="28"/>
      <c r="F20" s="29"/>
    </row>
    <row r="21" spans="1:6" s="2" customFormat="1">
      <c r="A21" s="59" t="s">
        <v>84</v>
      </c>
      <c r="B21" s="163" t="s">
        <v>85</v>
      </c>
      <c r="C21" s="143">
        <v>62.825999999999993</v>
      </c>
      <c r="D21" s="164" t="s">
        <v>46</v>
      </c>
      <c r="E21" s="12"/>
      <c r="F21" s="11">
        <f>C21*E21</f>
        <v>0</v>
      </c>
    </row>
    <row r="22" spans="1:6" s="2" customFormat="1">
      <c r="A22" s="59" t="s">
        <v>87</v>
      </c>
      <c r="B22" s="163" t="s">
        <v>88</v>
      </c>
      <c r="C22" s="143">
        <v>15.706499999999998</v>
      </c>
      <c r="D22" s="164" t="s">
        <v>46</v>
      </c>
      <c r="E22" s="12"/>
      <c r="F22" s="11">
        <f>C22*E22</f>
        <v>0</v>
      </c>
    </row>
    <row r="23" spans="1:6" s="2" customFormat="1" ht="13.5" thickBot="1">
      <c r="A23" s="59" t="s">
        <v>89</v>
      </c>
      <c r="B23" s="163" t="s">
        <v>90</v>
      </c>
      <c r="C23" s="145">
        <v>114.38399999999999</v>
      </c>
      <c r="D23" s="165" t="s">
        <v>46</v>
      </c>
      <c r="E23" s="147"/>
      <c r="F23" s="124">
        <f>C23*E23</f>
        <v>0</v>
      </c>
    </row>
    <row r="24" spans="1:6" s="2" customFormat="1" ht="13.5" thickBot="1">
      <c r="A24" s="13"/>
      <c r="B24" s="14"/>
      <c r="C24" s="52" t="s">
        <v>39</v>
      </c>
      <c r="D24" s="53"/>
      <c r="E24" s="54"/>
      <c r="F24" s="55">
        <f>SUM(F21:F23)</f>
        <v>0</v>
      </c>
    </row>
    <row r="25" spans="1:6" s="22" customFormat="1" ht="13.5" thickBot="1">
      <c r="A25" s="121" t="s">
        <v>91</v>
      </c>
      <c r="B25" s="25" t="s">
        <v>92</v>
      </c>
      <c r="C25" s="26"/>
      <c r="D25" s="27"/>
      <c r="E25" s="28"/>
      <c r="F25" s="29"/>
    </row>
    <row r="26" spans="1:6" s="22" customFormat="1" ht="13.5" thickBot="1">
      <c r="A26" s="116" t="s">
        <v>93</v>
      </c>
      <c r="B26" s="117" t="s">
        <v>94</v>
      </c>
      <c r="C26" s="131">
        <v>95.32</v>
      </c>
      <c r="D26" s="127" t="s">
        <v>46</v>
      </c>
      <c r="E26" s="128"/>
      <c r="F26" s="128">
        <f>C26*E26</f>
        <v>0</v>
      </c>
    </row>
    <row r="27" spans="1:6" s="2" customFormat="1" ht="13.5" thickBot="1">
      <c r="A27" s="13"/>
      <c r="B27" s="14"/>
      <c r="C27" s="52" t="s">
        <v>39</v>
      </c>
      <c r="D27" s="53"/>
      <c r="E27" s="54"/>
      <c r="F27" s="55">
        <f>SUM(F26:F26)</f>
        <v>0</v>
      </c>
    </row>
    <row r="28" spans="1:6" s="2" customFormat="1" ht="13.5" thickBot="1">
      <c r="A28" s="15"/>
      <c r="C28" s="3"/>
    </row>
    <row r="29" spans="1:6" s="2" customFormat="1">
      <c r="A29" s="4"/>
      <c r="C29" s="37" t="s">
        <v>42</v>
      </c>
      <c r="D29" s="38"/>
      <c r="E29" s="39"/>
      <c r="F29" s="40">
        <f>SUM(F8+F12+F15+F19+F24+F27)</f>
        <v>0</v>
      </c>
    </row>
    <row r="30" spans="1:6" s="2" customFormat="1" ht="13.5" thickBot="1">
      <c r="A30" s="4"/>
      <c r="C30" s="48" t="s">
        <v>43</v>
      </c>
      <c r="D30" s="49"/>
      <c r="E30" s="50"/>
      <c r="F30" s="51">
        <f>F29*0.27</f>
        <v>0</v>
      </c>
    </row>
    <row r="31" spans="1:6" s="2" customFormat="1" ht="22.5" customHeight="1" thickBot="1">
      <c r="A31" s="4"/>
      <c r="C31" s="52" t="s">
        <v>44</v>
      </c>
      <c r="D31" s="53"/>
      <c r="E31" s="54"/>
      <c r="F31" s="55">
        <f>SUM(F29,F30)</f>
        <v>0</v>
      </c>
    </row>
  </sheetData>
  <phoneticPr fontId="0" type="noConversion"/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>&amp;C&amp;"-,Félkövér"Szeged, Móra utca útburkolat felújítása (Tsz.: 310/16/2013.)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E27" sqref="E27"/>
    </sheetView>
  </sheetViews>
  <sheetFormatPr defaultRowHeight="12.75"/>
  <cols>
    <col min="1" max="1" width="10.140625" style="56" customWidth="1"/>
    <col min="2" max="2" width="45.140625" style="44" customWidth="1"/>
    <col min="3" max="3" width="11.140625" style="57" customWidth="1"/>
    <col min="4" max="4" width="6" style="44" customWidth="1"/>
    <col min="5" max="6" width="10.42578125" style="44" customWidth="1"/>
    <col min="7" max="16384" width="9.140625" style="44"/>
  </cols>
  <sheetData>
    <row r="1" spans="1:6" s="2" customFormat="1" ht="16.5" thickBot="1">
      <c r="A1" s="285" t="s">
        <v>167</v>
      </c>
      <c r="B1" s="286"/>
      <c r="C1" s="151"/>
    </row>
    <row r="2" spans="1:6" s="2" customFormat="1" ht="16.5" thickBot="1">
      <c r="A2" s="4"/>
      <c r="B2" s="103" t="s">
        <v>114</v>
      </c>
      <c r="C2" s="161"/>
      <c r="D2" s="162"/>
    </row>
    <row r="3" spans="1:6" s="22" customFormat="1" ht="39" thickBot="1">
      <c r="A3" s="17" t="s">
        <v>34</v>
      </c>
      <c r="B3" s="18" t="s">
        <v>35</v>
      </c>
      <c r="C3" s="19" t="s">
        <v>1</v>
      </c>
      <c r="D3" s="18" t="s">
        <v>36</v>
      </c>
      <c r="E3" s="20" t="s">
        <v>37</v>
      </c>
      <c r="F3" s="21" t="s">
        <v>38</v>
      </c>
    </row>
    <row r="4" spans="1:6" s="23" customFormat="1" ht="13.5" thickBot="1">
      <c r="A4" s="5"/>
      <c r="B4" s="5"/>
      <c r="C4" s="6"/>
      <c r="D4" s="5"/>
      <c r="E4" s="7"/>
      <c r="F4" s="7"/>
    </row>
    <row r="5" spans="1:6" s="22" customFormat="1" ht="13.5" thickBot="1">
      <c r="A5" s="24">
        <v>10</v>
      </c>
      <c r="B5" s="25" t="s">
        <v>47</v>
      </c>
      <c r="C5" s="26"/>
      <c r="D5" s="27"/>
      <c r="E5" s="28"/>
      <c r="F5" s="29"/>
    </row>
    <row r="6" spans="1:6" s="2" customFormat="1">
      <c r="A6" s="59" t="s">
        <v>95</v>
      </c>
      <c r="B6" s="30" t="s">
        <v>48</v>
      </c>
      <c r="C6" s="31">
        <v>1</v>
      </c>
      <c r="D6" s="32" t="s">
        <v>49</v>
      </c>
      <c r="E6" s="87"/>
      <c r="F6" s="33">
        <f>C6*E6</f>
        <v>0</v>
      </c>
    </row>
    <row r="7" spans="1:6" s="2" customFormat="1" ht="13.5" thickBot="1">
      <c r="A7" s="8" t="s">
        <v>41</v>
      </c>
      <c r="B7" s="9" t="s">
        <v>50</v>
      </c>
      <c r="C7" s="34">
        <v>1</v>
      </c>
      <c r="D7" s="35" t="s">
        <v>51</v>
      </c>
      <c r="E7" s="88"/>
      <c r="F7" s="120">
        <f>C7*E7</f>
        <v>0</v>
      </c>
    </row>
    <row r="8" spans="1:6" s="23" customFormat="1" ht="13.5" thickBot="1">
      <c r="A8" s="5"/>
      <c r="B8" s="5"/>
      <c r="C8" s="52" t="s">
        <v>39</v>
      </c>
      <c r="D8" s="38"/>
      <c r="E8" s="39"/>
      <c r="F8" s="40">
        <f>SUM(F6:F7)</f>
        <v>0</v>
      </c>
    </row>
    <row r="9" spans="1:6" s="22" customFormat="1" ht="13.5" thickBot="1">
      <c r="A9" s="121" t="s">
        <v>75</v>
      </c>
      <c r="B9" s="25" t="s">
        <v>52</v>
      </c>
      <c r="C9" s="26"/>
      <c r="D9" s="27"/>
      <c r="E9" s="28"/>
      <c r="F9" s="29"/>
    </row>
    <row r="10" spans="1:6">
      <c r="A10" s="116" t="s">
        <v>73</v>
      </c>
      <c r="B10" s="117" t="s">
        <v>74</v>
      </c>
      <c r="C10" s="135">
        <v>26.221</v>
      </c>
      <c r="D10" s="118" t="s">
        <v>46</v>
      </c>
      <c r="E10" s="119"/>
      <c r="F10" s="120">
        <f>C10*E10</f>
        <v>0</v>
      </c>
    </row>
    <row r="11" spans="1:6" s="22" customFormat="1" ht="13.5" thickBot="1">
      <c r="A11" s="59" t="s">
        <v>71</v>
      </c>
      <c r="B11" s="60" t="s">
        <v>72</v>
      </c>
      <c r="C11" s="144">
        <v>214.94</v>
      </c>
      <c r="D11" s="122" t="s">
        <v>3</v>
      </c>
      <c r="E11" s="123"/>
      <c r="F11" s="124">
        <f>C11*E11</f>
        <v>0</v>
      </c>
    </row>
    <row r="12" spans="1:6" s="2" customFormat="1" ht="13.5" thickBot="1">
      <c r="A12" s="13"/>
      <c r="B12" s="14"/>
      <c r="C12" s="52" t="s">
        <v>39</v>
      </c>
      <c r="D12" s="53"/>
      <c r="E12" s="54"/>
      <c r="F12" s="55">
        <f>SUM(F10:F11)</f>
        <v>0</v>
      </c>
    </row>
    <row r="13" spans="1:6" s="22" customFormat="1" ht="13.5" thickBot="1">
      <c r="A13" s="121" t="s">
        <v>76</v>
      </c>
      <c r="B13" s="25" t="s">
        <v>77</v>
      </c>
      <c r="C13" s="26"/>
      <c r="D13" s="27"/>
      <c r="E13" s="28"/>
      <c r="F13" s="29"/>
    </row>
    <row r="14" spans="1:6" s="22" customFormat="1" ht="13.5" thickBot="1">
      <c r="A14" s="116" t="s">
        <v>66</v>
      </c>
      <c r="B14" s="117" t="s">
        <v>78</v>
      </c>
      <c r="C14" s="132">
        <v>131.10499999999999</v>
      </c>
      <c r="D14" s="127" t="s">
        <v>3</v>
      </c>
      <c r="E14" s="128"/>
      <c r="F14" s="128">
        <f>C14*E14</f>
        <v>0</v>
      </c>
    </row>
    <row r="15" spans="1:6" s="2" customFormat="1" ht="13.5" thickBot="1">
      <c r="A15" s="13"/>
      <c r="B15" s="14"/>
      <c r="C15" s="52" t="s">
        <v>39</v>
      </c>
      <c r="D15" s="53"/>
      <c r="E15" s="54"/>
      <c r="F15" s="55">
        <f>SUM(F14:F14)</f>
        <v>0</v>
      </c>
    </row>
    <row r="16" spans="1:6" s="22" customFormat="1" ht="13.5" thickBot="1">
      <c r="A16" s="121" t="s">
        <v>79</v>
      </c>
      <c r="B16" s="25" t="s">
        <v>82</v>
      </c>
      <c r="C16" s="26"/>
      <c r="D16" s="27"/>
      <c r="E16" s="28"/>
      <c r="F16" s="29"/>
    </row>
    <row r="17" spans="1:6" s="22" customFormat="1">
      <c r="A17" s="116" t="s">
        <v>80</v>
      </c>
      <c r="B17" s="117" t="s">
        <v>81</v>
      </c>
      <c r="C17" s="141">
        <v>1311.05</v>
      </c>
      <c r="D17" s="125" t="s">
        <v>3</v>
      </c>
      <c r="E17" s="126"/>
      <c r="F17" s="126">
        <f>C17*E17</f>
        <v>0</v>
      </c>
    </row>
    <row r="18" spans="1:6" s="22" customFormat="1" ht="13.5" thickBot="1">
      <c r="A18" s="59" t="s">
        <v>69</v>
      </c>
      <c r="B18" s="60" t="s">
        <v>70</v>
      </c>
      <c r="C18" s="131">
        <f>Menny!R20</f>
        <v>42.988000000000007</v>
      </c>
      <c r="D18" s="122" t="s">
        <v>46</v>
      </c>
      <c r="E18" s="123"/>
      <c r="F18" s="123">
        <f>C18*E18</f>
        <v>0</v>
      </c>
    </row>
    <row r="19" spans="1:6" s="2" customFormat="1" ht="13.5" thickBot="1">
      <c r="A19" s="13"/>
      <c r="B19" s="14"/>
      <c r="C19" s="157" t="s">
        <v>39</v>
      </c>
      <c r="D19" s="158"/>
      <c r="E19" s="159"/>
      <c r="F19" s="160">
        <f>SUM(F17:F18)</f>
        <v>0</v>
      </c>
    </row>
    <row r="20" spans="1:6" s="2" customFormat="1" ht="13.5" thickBot="1">
      <c r="A20" s="121" t="s">
        <v>83</v>
      </c>
      <c r="B20" s="25" t="s">
        <v>40</v>
      </c>
      <c r="C20" s="26"/>
      <c r="D20" s="27"/>
      <c r="E20" s="28"/>
      <c r="F20" s="29"/>
    </row>
    <row r="21" spans="1:6" s="2" customFormat="1">
      <c r="A21" s="59" t="s">
        <v>84</v>
      </c>
      <c r="B21" s="163" t="s">
        <v>85</v>
      </c>
      <c r="C21" s="143">
        <v>42.988000000000007</v>
      </c>
      <c r="D21" s="164" t="s">
        <v>46</v>
      </c>
      <c r="E21" s="12"/>
      <c r="F21" s="11">
        <f>C21*E21</f>
        <v>0</v>
      </c>
    </row>
    <row r="22" spans="1:6" s="2" customFormat="1">
      <c r="A22" s="59" t="s">
        <v>87</v>
      </c>
      <c r="B22" s="163" t="s">
        <v>88</v>
      </c>
      <c r="C22" s="143">
        <v>10.747000000000002</v>
      </c>
      <c r="D22" s="164" t="s">
        <v>46</v>
      </c>
      <c r="E22" s="12"/>
      <c r="F22" s="11">
        <f>C22*E22</f>
        <v>0</v>
      </c>
    </row>
    <row r="23" spans="1:6" s="2" customFormat="1" ht="13.5" thickBot="1">
      <c r="A23" s="59" t="s">
        <v>89</v>
      </c>
      <c r="B23" s="163" t="s">
        <v>90</v>
      </c>
      <c r="C23" s="145">
        <v>157.32599999999999</v>
      </c>
      <c r="D23" s="165" t="s">
        <v>46</v>
      </c>
      <c r="E23" s="147"/>
      <c r="F23" s="124">
        <f>C23*E23</f>
        <v>0</v>
      </c>
    </row>
    <row r="24" spans="1:6" s="2" customFormat="1" ht="13.5" thickBot="1">
      <c r="A24" s="13"/>
      <c r="B24" s="14"/>
      <c r="C24" s="52" t="s">
        <v>39</v>
      </c>
      <c r="D24" s="53"/>
      <c r="E24" s="54"/>
      <c r="F24" s="55">
        <f>SUM(F21:F23)</f>
        <v>0</v>
      </c>
    </row>
    <row r="25" spans="1:6" s="22" customFormat="1" ht="13.5" thickBot="1">
      <c r="A25" s="121" t="s">
        <v>91</v>
      </c>
      <c r="B25" s="25" t="s">
        <v>92</v>
      </c>
      <c r="C25" s="26"/>
      <c r="D25" s="27"/>
      <c r="E25" s="28"/>
      <c r="F25" s="29"/>
    </row>
    <row r="26" spans="1:6" s="22" customFormat="1" ht="13.5" thickBot="1">
      <c r="A26" s="116" t="s">
        <v>93</v>
      </c>
      <c r="B26" s="117" t="s">
        <v>94</v>
      </c>
      <c r="C26" s="131">
        <v>131.10499999999999</v>
      </c>
      <c r="D26" s="127" t="s">
        <v>46</v>
      </c>
      <c r="E26" s="128"/>
      <c r="F26" s="128">
        <f>C26*E26</f>
        <v>0</v>
      </c>
    </row>
    <row r="27" spans="1:6" s="2" customFormat="1" ht="13.5" thickBot="1">
      <c r="A27" s="13"/>
      <c r="B27" s="14"/>
      <c r="C27" s="52" t="s">
        <v>39</v>
      </c>
      <c r="D27" s="53"/>
      <c r="E27" s="54"/>
      <c r="F27" s="55">
        <f>SUM(F26:F26)</f>
        <v>0</v>
      </c>
    </row>
    <row r="28" spans="1:6" s="2" customFormat="1" ht="13.5" thickBot="1">
      <c r="A28" s="15"/>
      <c r="C28" s="3"/>
    </row>
    <row r="29" spans="1:6" s="2" customFormat="1">
      <c r="A29" s="4"/>
      <c r="C29" s="37" t="s">
        <v>42</v>
      </c>
      <c r="D29" s="38"/>
      <c r="E29" s="39"/>
      <c r="F29" s="40">
        <f>SUM(F8+F12+F15+F19+F24+F27)</f>
        <v>0</v>
      </c>
    </row>
    <row r="30" spans="1:6" s="2" customFormat="1" ht="13.5" thickBot="1">
      <c r="A30" s="4"/>
      <c r="C30" s="48" t="s">
        <v>43</v>
      </c>
      <c r="D30" s="49"/>
      <c r="E30" s="50"/>
      <c r="F30" s="51">
        <f>F29*0.27</f>
        <v>0</v>
      </c>
    </row>
    <row r="31" spans="1:6" s="2" customFormat="1" ht="22.5" customHeight="1" thickBot="1">
      <c r="A31" s="4"/>
      <c r="C31" s="52" t="s">
        <v>44</v>
      </c>
      <c r="D31" s="53"/>
      <c r="E31" s="54"/>
      <c r="F31" s="55">
        <f>SUM(F29,F30)</f>
        <v>0</v>
      </c>
    </row>
  </sheetData>
  <phoneticPr fontId="0" type="noConversion"/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>&amp;C&amp;"-,Félkövér"Szeged, Móra utca útburkolat felújítása (Tsz.: 310/16/2013.)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E35" sqref="E35"/>
    </sheetView>
  </sheetViews>
  <sheetFormatPr defaultRowHeight="12.75"/>
  <cols>
    <col min="1" max="1" width="10.140625" style="56" customWidth="1"/>
    <col min="2" max="2" width="45.140625" style="44" customWidth="1"/>
    <col min="3" max="3" width="11.140625" style="57" customWidth="1"/>
    <col min="4" max="4" width="6" style="44" customWidth="1"/>
    <col min="5" max="6" width="10.42578125" style="44" customWidth="1"/>
    <col min="7" max="16384" width="9.140625" style="44"/>
  </cols>
  <sheetData>
    <row r="1" spans="1:6" s="2" customFormat="1" ht="16.5" thickBot="1">
      <c r="A1" s="285" t="s">
        <v>167</v>
      </c>
      <c r="B1" s="286"/>
      <c r="C1" s="151"/>
    </row>
    <row r="2" spans="1:6" s="2" customFormat="1" ht="16.5" thickBot="1">
      <c r="A2" s="4"/>
      <c r="B2" s="103" t="s">
        <v>115</v>
      </c>
      <c r="C2" s="161"/>
      <c r="D2" s="162"/>
    </row>
    <row r="3" spans="1:6" s="22" customFormat="1" ht="39" thickBot="1">
      <c r="A3" s="17" t="s">
        <v>34</v>
      </c>
      <c r="B3" s="18" t="s">
        <v>35</v>
      </c>
      <c r="C3" s="19" t="s">
        <v>1</v>
      </c>
      <c r="D3" s="18" t="s">
        <v>36</v>
      </c>
      <c r="E3" s="20" t="s">
        <v>37</v>
      </c>
      <c r="F3" s="21" t="s">
        <v>38</v>
      </c>
    </row>
    <row r="4" spans="1:6" s="23" customFormat="1" ht="13.5" thickBot="1">
      <c r="A4" s="5"/>
      <c r="B4" s="5"/>
      <c r="C4" s="6"/>
      <c r="D4" s="5"/>
      <c r="E4" s="7"/>
      <c r="F4" s="7"/>
    </row>
    <row r="5" spans="1:6" s="22" customFormat="1" ht="13.5" thickBot="1">
      <c r="A5" s="24">
        <v>10</v>
      </c>
      <c r="B5" s="25" t="s">
        <v>47</v>
      </c>
      <c r="C5" s="26"/>
      <c r="D5" s="27"/>
      <c r="E5" s="28"/>
      <c r="F5" s="29"/>
    </row>
    <row r="6" spans="1:6" s="2" customFormat="1">
      <c r="A6" s="59" t="s">
        <v>95</v>
      </c>
      <c r="B6" s="30" t="s">
        <v>48</v>
      </c>
      <c r="C6" s="31">
        <v>1</v>
      </c>
      <c r="D6" s="32" t="s">
        <v>49</v>
      </c>
      <c r="E6" s="87"/>
      <c r="F6" s="33">
        <f>C6*E6</f>
        <v>0</v>
      </c>
    </row>
    <row r="7" spans="1:6" s="2" customFormat="1" ht="13.5" thickBot="1">
      <c r="A7" s="8" t="s">
        <v>41</v>
      </c>
      <c r="B7" s="9" t="s">
        <v>50</v>
      </c>
      <c r="C7" s="34">
        <v>1</v>
      </c>
      <c r="D7" s="35" t="s">
        <v>51</v>
      </c>
      <c r="E7" s="88"/>
      <c r="F7" s="120">
        <f>C7*E7</f>
        <v>0</v>
      </c>
    </row>
    <row r="8" spans="1:6" s="23" customFormat="1" ht="13.5" thickBot="1">
      <c r="A8" s="5"/>
      <c r="B8" s="5"/>
      <c r="C8" s="52" t="s">
        <v>39</v>
      </c>
      <c r="D8" s="38"/>
      <c r="E8" s="39"/>
      <c r="F8" s="40">
        <f>SUM(F6:F7)</f>
        <v>0</v>
      </c>
    </row>
    <row r="9" spans="1:6" s="22" customFormat="1" ht="13.5" thickBot="1">
      <c r="A9" s="121" t="s">
        <v>75</v>
      </c>
      <c r="B9" s="25" t="s">
        <v>52</v>
      </c>
      <c r="C9" s="26"/>
      <c r="D9" s="27"/>
      <c r="E9" s="28"/>
      <c r="F9" s="29"/>
    </row>
    <row r="10" spans="1:6">
      <c r="A10" s="116" t="s">
        <v>73</v>
      </c>
      <c r="B10" s="117" t="s">
        <v>74</v>
      </c>
      <c r="C10" s="141">
        <v>8.141</v>
      </c>
      <c r="D10" s="118" t="s">
        <v>46</v>
      </c>
      <c r="E10" s="119"/>
      <c r="F10" s="120">
        <f>C10*E10</f>
        <v>0</v>
      </c>
    </row>
    <row r="11" spans="1:6" s="22" customFormat="1" ht="13.5" thickBot="1">
      <c r="A11" s="59" t="s">
        <v>71</v>
      </c>
      <c r="B11" s="60" t="s">
        <v>72</v>
      </c>
      <c r="C11" s="132">
        <v>81.41</v>
      </c>
      <c r="D11" s="122" t="s">
        <v>3</v>
      </c>
      <c r="E11" s="123"/>
      <c r="F11" s="124">
        <f>C11*E11</f>
        <v>0</v>
      </c>
    </row>
    <row r="12" spans="1:6" s="2" customFormat="1" ht="13.5" thickBot="1">
      <c r="A12" s="13"/>
      <c r="B12" s="14"/>
      <c r="C12" s="52" t="s">
        <v>39</v>
      </c>
      <c r="D12" s="53"/>
      <c r="E12" s="54"/>
      <c r="F12" s="55">
        <f>SUM(F10:F11)</f>
        <v>0</v>
      </c>
    </row>
    <row r="13" spans="1:6" s="22" customFormat="1" ht="13.5" thickBot="1">
      <c r="A13" s="121" t="s">
        <v>76</v>
      </c>
      <c r="B13" s="25" t="s">
        <v>77</v>
      </c>
      <c r="C13" s="26"/>
      <c r="D13" s="27"/>
      <c r="E13" s="28"/>
      <c r="F13" s="29"/>
    </row>
    <row r="14" spans="1:6" s="22" customFormat="1" ht="13.5" thickBot="1">
      <c r="A14" s="116" t="s">
        <v>66</v>
      </c>
      <c r="B14" s="117" t="s">
        <v>78</v>
      </c>
      <c r="C14" s="132">
        <v>40.704999999999998</v>
      </c>
      <c r="D14" s="127" t="s">
        <v>3</v>
      </c>
      <c r="E14" s="128"/>
      <c r="F14" s="128">
        <f>C14*E14</f>
        <v>0</v>
      </c>
    </row>
    <row r="15" spans="1:6" s="2" customFormat="1" ht="13.5" thickBot="1">
      <c r="A15" s="13"/>
      <c r="B15" s="14"/>
      <c r="C15" s="52" t="s">
        <v>39</v>
      </c>
      <c r="D15" s="53"/>
      <c r="E15" s="54"/>
      <c r="F15" s="55">
        <f>SUM(F14:F14)</f>
        <v>0</v>
      </c>
    </row>
    <row r="16" spans="1:6" s="22" customFormat="1" ht="13.5" thickBot="1">
      <c r="A16" s="121" t="s">
        <v>79</v>
      </c>
      <c r="B16" s="25" t="s">
        <v>82</v>
      </c>
      <c r="C16" s="26"/>
      <c r="D16" s="27"/>
      <c r="E16" s="28"/>
      <c r="F16" s="29"/>
    </row>
    <row r="17" spans="1:6" s="22" customFormat="1">
      <c r="A17" s="116" t="s">
        <v>80</v>
      </c>
      <c r="B17" s="117" t="s">
        <v>81</v>
      </c>
      <c r="C17" s="141">
        <v>407.05</v>
      </c>
      <c r="D17" s="125" t="s">
        <v>3</v>
      </c>
      <c r="E17" s="126"/>
      <c r="F17" s="126">
        <f>C17*E17</f>
        <v>0</v>
      </c>
    </row>
    <row r="18" spans="1:6" s="22" customFormat="1" ht="13.5" thickBot="1">
      <c r="A18" s="59" t="s">
        <v>69</v>
      </c>
      <c r="B18" s="60" t="s">
        <v>70</v>
      </c>
      <c r="C18" s="131">
        <f>Menny!S20</f>
        <v>16.282000000000004</v>
      </c>
      <c r="D18" s="122" t="s">
        <v>46</v>
      </c>
      <c r="E18" s="123"/>
      <c r="F18" s="123">
        <f>C18*E18</f>
        <v>0</v>
      </c>
    </row>
    <row r="19" spans="1:6" s="2" customFormat="1" ht="13.5" thickBot="1">
      <c r="A19" s="13"/>
      <c r="B19" s="14"/>
      <c r="C19" s="157" t="s">
        <v>39</v>
      </c>
      <c r="D19" s="158"/>
      <c r="E19" s="159"/>
      <c r="F19" s="160">
        <f>SUM(F17:F18)</f>
        <v>0</v>
      </c>
    </row>
    <row r="20" spans="1:6" s="2" customFormat="1" ht="13.5" thickBot="1">
      <c r="A20" s="121" t="s">
        <v>83</v>
      </c>
      <c r="B20" s="25" t="s">
        <v>40</v>
      </c>
      <c r="C20" s="26"/>
      <c r="D20" s="27"/>
      <c r="E20" s="28"/>
      <c r="F20" s="29"/>
    </row>
    <row r="21" spans="1:6" s="2" customFormat="1">
      <c r="A21" s="59" t="s">
        <v>84</v>
      </c>
      <c r="B21" s="163" t="s">
        <v>85</v>
      </c>
      <c r="C21" s="143">
        <v>16.282000000000004</v>
      </c>
      <c r="D21" s="164" t="s">
        <v>46</v>
      </c>
      <c r="E21" s="12"/>
      <c r="F21" s="11">
        <f>C21*E21</f>
        <v>0</v>
      </c>
    </row>
    <row r="22" spans="1:6" s="2" customFormat="1">
      <c r="A22" s="59" t="s">
        <v>87</v>
      </c>
      <c r="B22" s="163" t="s">
        <v>88</v>
      </c>
      <c r="C22" s="143">
        <v>4.0705000000000009</v>
      </c>
      <c r="D22" s="164" t="s">
        <v>46</v>
      </c>
      <c r="E22" s="12"/>
      <c r="F22" s="11">
        <f>C22*E22</f>
        <v>0</v>
      </c>
    </row>
    <row r="23" spans="1:6" s="2" customFormat="1" ht="13.5" thickBot="1">
      <c r="A23" s="59" t="s">
        <v>89</v>
      </c>
      <c r="B23" s="163" t="s">
        <v>90</v>
      </c>
      <c r="C23" s="131">
        <v>48.845999999999997</v>
      </c>
      <c r="D23" s="165" t="s">
        <v>46</v>
      </c>
      <c r="E23" s="147"/>
      <c r="F23" s="124">
        <f>C23*E23</f>
        <v>0</v>
      </c>
    </row>
    <row r="24" spans="1:6" s="2" customFormat="1" ht="13.5" thickBot="1">
      <c r="A24" s="13"/>
      <c r="B24" s="14"/>
      <c r="C24" s="52" t="s">
        <v>39</v>
      </c>
      <c r="D24" s="53"/>
      <c r="E24" s="54"/>
      <c r="F24" s="55">
        <f>SUM(F21:F23)</f>
        <v>0</v>
      </c>
    </row>
    <row r="25" spans="1:6" s="22" customFormat="1" ht="13.5" thickBot="1">
      <c r="A25" s="121" t="s">
        <v>91</v>
      </c>
      <c r="B25" s="25" t="s">
        <v>92</v>
      </c>
      <c r="C25" s="26"/>
      <c r="D25" s="27"/>
      <c r="E25" s="28"/>
      <c r="F25" s="29"/>
    </row>
    <row r="26" spans="1:6" s="22" customFormat="1" ht="13.5" thickBot="1">
      <c r="A26" s="116" t="s">
        <v>93</v>
      </c>
      <c r="B26" s="117" t="s">
        <v>94</v>
      </c>
      <c r="C26" s="131">
        <v>40.704999999999998</v>
      </c>
      <c r="D26" s="127" t="s">
        <v>46</v>
      </c>
      <c r="E26" s="128"/>
      <c r="F26" s="128">
        <f>C26*E26</f>
        <v>0</v>
      </c>
    </row>
    <row r="27" spans="1:6" s="2" customFormat="1" ht="13.5" thickBot="1">
      <c r="A27" s="13"/>
      <c r="B27" s="14"/>
      <c r="C27" s="52" t="s">
        <v>39</v>
      </c>
      <c r="D27" s="53"/>
      <c r="E27" s="54"/>
      <c r="F27" s="55">
        <f>SUM(F26:F26)</f>
        <v>0</v>
      </c>
    </row>
    <row r="28" spans="1:6" s="2" customFormat="1" ht="13.5" thickBot="1">
      <c r="A28" s="15"/>
      <c r="C28" s="3"/>
    </row>
    <row r="29" spans="1:6" s="2" customFormat="1">
      <c r="A29" s="4"/>
      <c r="C29" s="37" t="s">
        <v>42</v>
      </c>
      <c r="D29" s="38"/>
      <c r="E29" s="39"/>
      <c r="F29" s="40">
        <f>SUM(F8+F12+F15+F19+F24+F27)</f>
        <v>0</v>
      </c>
    </row>
    <row r="30" spans="1:6" s="2" customFormat="1" ht="13.5" thickBot="1">
      <c r="A30" s="4"/>
      <c r="C30" s="48" t="s">
        <v>43</v>
      </c>
      <c r="D30" s="49"/>
      <c r="E30" s="50"/>
      <c r="F30" s="51">
        <f>F29*0.27</f>
        <v>0</v>
      </c>
    </row>
    <row r="31" spans="1:6" s="2" customFormat="1" ht="22.5" customHeight="1" thickBot="1">
      <c r="A31" s="4"/>
      <c r="C31" s="52" t="s">
        <v>44</v>
      </c>
      <c r="D31" s="53"/>
      <c r="E31" s="54"/>
      <c r="F31" s="55">
        <f>SUM(F29,F30)</f>
        <v>0</v>
      </c>
    </row>
  </sheetData>
  <phoneticPr fontId="0" type="noConversion"/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>&amp;C&amp;"-,Félkövér"Szeged, Móra utca útburkolat felújítása (Tsz.: 310/16/2013.)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E27" sqref="E27"/>
    </sheetView>
  </sheetViews>
  <sheetFormatPr defaultRowHeight="12.75"/>
  <cols>
    <col min="1" max="1" width="10.140625" style="56" customWidth="1"/>
    <col min="2" max="2" width="45.140625" style="44" customWidth="1"/>
    <col min="3" max="3" width="11.140625" style="57" customWidth="1"/>
    <col min="4" max="4" width="6" style="44" customWidth="1"/>
    <col min="5" max="6" width="10.42578125" style="44" customWidth="1"/>
    <col min="7" max="16384" width="9.140625" style="44"/>
  </cols>
  <sheetData>
    <row r="1" spans="1:6" s="2" customFormat="1" ht="16.5" thickBot="1">
      <c r="A1" s="285" t="s">
        <v>167</v>
      </c>
      <c r="B1" s="286"/>
      <c r="C1" s="151"/>
    </row>
    <row r="2" spans="1:6" s="2" customFormat="1" ht="16.5" thickBot="1">
      <c r="A2" s="4"/>
      <c r="B2" s="103" t="s">
        <v>116</v>
      </c>
      <c r="C2" s="161"/>
      <c r="D2" s="162"/>
    </row>
    <row r="3" spans="1:6" s="22" customFormat="1" ht="39" thickBot="1">
      <c r="A3" s="17" t="s">
        <v>34</v>
      </c>
      <c r="B3" s="18" t="s">
        <v>35</v>
      </c>
      <c r="C3" s="19" t="s">
        <v>1</v>
      </c>
      <c r="D3" s="18" t="s">
        <v>36</v>
      </c>
      <c r="E3" s="20" t="s">
        <v>37</v>
      </c>
      <c r="F3" s="21" t="s">
        <v>38</v>
      </c>
    </row>
    <row r="4" spans="1:6" s="23" customFormat="1" ht="13.5" thickBot="1">
      <c r="A4" s="5"/>
      <c r="B4" s="5"/>
      <c r="C4" s="6"/>
      <c r="D4" s="5"/>
      <c r="E4" s="7"/>
      <c r="F4" s="7"/>
    </row>
    <row r="5" spans="1:6" s="22" customFormat="1" ht="13.5" thickBot="1">
      <c r="A5" s="24">
        <v>10</v>
      </c>
      <c r="B5" s="25" t="s">
        <v>47</v>
      </c>
      <c r="C5" s="26"/>
      <c r="D5" s="27"/>
      <c r="E5" s="28"/>
      <c r="F5" s="29"/>
    </row>
    <row r="6" spans="1:6" s="2" customFormat="1">
      <c r="A6" s="59" t="s">
        <v>95</v>
      </c>
      <c r="B6" s="30" t="s">
        <v>48</v>
      </c>
      <c r="C6" s="31">
        <v>1</v>
      </c>
      <c r="D6" s="32" t="s">
        <v>49</v>
      </c>
      <c r="E6" s="87"/>
      <c r="F6" s="33">
        <f>C6*E6</f>
        <v>0</v>
      </c>
    </row>
    <row r="7" spans="1:6" s="2" customFormat="1" ht="13.5" thickBot="1">
      <c r="A7" s="8" t="s">
        <v>41</v>
      </c>
      <c r="B7" s="9" t="s">
        <v>50</v>
      </c>
      <c r="C7" s="34">
        <v>1</v>
      </c>
      <c r="D7" s="35" t="s">
        <v>51</v>
      </c>
      <c r="E7" s="88"/>
      <c r="F7" s="120">
        <f>C7*E7</f>
        <v>0</v>
      </c>
    </row>
    <row r="8" spans="1:6" s="23" customFormat="1" ht="13.5" thickBot="1">
      <c r="A8" s="5"/>
      <c r="B8" s="5"/>
      <c r="C8" s="52" t="s">
        <v>39</v>
      </c>
      <c r="D8" s="38"/>
      <c r="E8" s="39"/>
      <c r="F8" s="40">
        <f>SUM(F6:F7)</f>
        <v>0</v>
      </c>
    </row>
    <row r="9" spans="1:6" s="22" customFormat="1" ht="13.5" thickBot="1">
      <c r="A9" s="121" t="s">
        <v>75</v>
      </c>
      <c r="B9" s="25" t="s">
        <v>52</v>
      </c>
      <c r="C9" s="26"/>
      <c r="D9" s="27"/>
      <c r="E9" s="28"/>
      <c r="F9" s="29"/>
    </row>
    <row r="10" spans="1:6">
      <c r="A10" s="116" t="s">
        <v>73</v>
      </c>
      <c r="B10" s="117" t="s">
        <v>74</v>
      </c>
      <c r="C10" s="141">
        <v>8.0399999999999991</v>
      </c>
      <c r="D10" s="118" t="s">
        <v>46</v>
      </c>
      <c r="E10" s="119"/>
      <c r="F10" s="120">
        <f>C10*E10</f>
        <v>0</v>
      </c>
    </row>
    <row r="11" spans="1:6" s="22" customFormat="1" ht="13.5" thickBot="1">
      <c r="A11" s="59" t="s">
        <v>71</v>
      </c>
      <c r="B11" s="60" t="s">
        <v>72</v>
      </c>
      <c r="C11" s="132">
        <v>241.2</v>
      </c>
      <c r="D11" s="122" t="s">
        <v>3</v>
      </c>
      <c r="E11" s="123"/>
      <c r="F11" s="124">
        <f>C11*E11</f>
        <v>0</v>
      </c>
    </row>
    <row r="12" spans="1:6" s="2" customFormat="1" ht="13.5" thickBot="1">
      <c r="A12" s="13"/>
      <c r="B12" s="14"/>
      <c r="C12" s="52" t="s">
        <v>39</v>
      </c>
      <c r="D12" s="53"/>
      <c r="E12" s="54"/>
      <c r="F12" s="55">
        <f>SUM(F10:F11)</f>
        <v>0</v>
      </c>
    </row>
    <row r="13" spans="1:6" s="22" customFormat="1" ht="13.5" thickBot="1">
      <c r="A13" s="121" t="s">
        <v>76</v>
      </c>
      <c r="B13" s="25" t="s">
        <v>77</v>
      </c>
      <c r="C13" s="26"/>
      <c r="D13" s="27"/>
      <c r="E13" s="28"/>
      <c r="F13" s="29"/>
    </row>
    <row r="14" spans="1:6" s="22" customFormat="1" ht="13.5" thickBot="1">
      <c r="A14" s="116" t="s">
        <v>66</v>
      </c>
      <c r="B14" s="117" t="s">
        <v>78</v>
      </c>
      <c r="C14" s="132">
        <v>40.200000000000003</v>
      </c>
      <c r="D14" s="127" t="s">
        <v>3</v>
      </c>
      <c r="E14" s="128"/>
      <c r="F14" s="128">
        <f>C14*E14</f>
        <v>0</v>
      </c>
    </row>
    <row r="15" spans="1:6" s="2" customFormat="1" ht="13.5" thickBot="1">
      <c r="A15" s="13"/>
      <c r="B15" s="14"/>
      <c r="C15" s="52" t="s">
        <v>39</v>
      </c>
      <c r="D15" s="53"/>
      <c r="E15" s="54"/>
      <c r="F15" s="55">
        <f>SUM(F14:F14)</f>
        <v>0</v>
      </c>
    </row>
    <row r="16" spans="1:6" s="22" customFormat="1" ht="13.5" thickBot="1">
      <c r="A16" s="121" t="s">
        <v>79</v>
      </c>
      <c r="B16" s="25" t="s">
        <v>82</v>
      </c>
      <c r="C16" s="26"/>
      <c r="D16" s="27"/>
      <c r="E16" s="28"/>
      <c r="F16" s="29"/>
    </row>
    <row r="17" spans="1:6" s="22" customFormat="1">
      <c r="A17" s="116" t="s">
        <v>80</v>
      </c>
      <c r="B17" s="117" t="s">
        <v>81</v>
      </c>
      <c r="C17" s="131">
        <v>536</v>
      </c>
      <c r="D17" s="125" t="s">
        <v>3</v>
      </c>
      <c r="E17" s="126"/>
      <c r="F17" s="126">
        <f>C17*E17</f>
        <v>0</v>
      </c>
    </row>
    <row r="18" spans="1:6" s="22" customFormat="1" ht="13.5" thickBot="1">
      <c r="A18" s="59" t="s">
        <v>69</v>
      </c>
      <c r="B18" s="60" t="s">
        <v>70</v>
      </c>
      <c r="C18" s="145">
        <f>Menny!T20</f>
        <v>48.24</v>
      </c>
      <c r="D18" s="122" t="s">
        <v>46</v>
      </c>
      <c r="E18" s="123"/>
      <c r="F18" s="123">
        <f>C18*E18</f>
        <v>0</v>
      </c>
    </row>
    <row r="19" spans="1:6" s="2" customFormat="1" ht="13.5" thickBot="1">
      <c r="A19" s="13"/>
      <c r="B19" s="14"/>
      <c r="C19" s="52" t="s">
        <v>39</v>
      </c>
      <c r="D19" s="53"/>
      <c r="E19" s="54"/>
      <c r="F19" s="55">
        <f>SUM(F17:F18)</f>
        <v>0</v>
      </c>
    </row>
    <row r="20" spans="1:6" s="2" customFormat="1" ht="13.5" thickBot="1">
      <c r="A20" s="121" t="s">
        <v>83</v>
      </c>
      <c r="B20" s="25" t="s">
        <v>40</v>
      </c>
      <c r="C20" s="26"/>
      <c r="D20" s="27"/>
      <c r="E20" s="28"/>
      <c r="F20" s="29"/>
    </row>
    <row r="21" spans="1:6" s="2" customFormat="1">
      <c r="A21" s="59" t="s">
        <v>84</v>
      </c>
      <c r="B21" s="163" t="s">
        <v>85</v>
      </c>
      <c r="C21" s="143">
        <v>48.24</v>
      </c>
      <c r="D21" s="164" t="s">
        <v>46</v>
      </c>
      <c r="E21" s="12"/>
      <c r="F21" s="11">
        <f>C21*E21</f>
        <v>0</v>
      </c>
    </row>
    <row r="22" spans="1:6" s="2" customFormat="1">
      <c r="A22" s="59" t="s">
        <v>87</v>
      </c>
      <c r="B22" s="163" t="s">
        <v>88</v>
      </c>
      <c r="C22" s="143">
        <v>12.06</v>
      </c>
      <c r="D22" s="164" t="s">
        <v>46</v>
      </c>
      <c r="E22" s="12"/>
      <c r="F22" s="11">
        <f>C22*E22</f>
        <v>0</v>
      </c>
    </row>
    <row r="23" spans="1:6" s="2" customFormat="1" ht="13.5" thickBot="1">
      <c r="A23" s="59" t="s">
        <v>89</v>
      </c>
      <c r="B23" s="163" t="s">
        <v>90</v>
      </c>
      <c r="C23" s="145">
        <v>48.24</v>
      </c>
      <c r="D23" s="165" t="s">
        <v>46</v>
      </c>
      <c r="E23" s="147"/>
      <c r="F23" s="124">
        <f>C23*E23</f>
        <v>0</v>
      </c>
    </row>
    <row r="24" spans="1:6" s="2" customFormat="1" ht="13.5" thickBot="1">
      <c r="A24" s="13"/>
      <c r="B24" s="14"/>
      <c r="C24" s="52" t="s">
        <v>39</v>
      </c>
      <c r="D24" s="53"/>
      <c r="E24" s="54"/>
      <c r="F24" s="55">
        <f>SUM(F21:F23)</f>
        <v>0</v>
      </c>
    </row>
    <row r="25" spans="1:6" s="22" customFormat="1" ht="13.5" thickBot="1">
      <c r="A25" s="121" t="s">
        <v>91</v>
      </c>
      <c r="B25" s="25" t="s">
        <v>92</v>
      </c>
      <c r="C25" s="26"/>
      <c r="D25" s="27"/>
      <c r="E25" s="28"/>
      <c r="F25" s="29"/>
    </row>
    <row r="26" spans="1:6" s="22" customFormat="1" ht="13.5" thickBot="1">
      <c r="A26" s="116" t="s">
        <v>93</v>
      </c>
      <c r="B26" s="117" t="s">
        <v>94</v>
      </c>
      <c r="C26" s="131">
        <v>53.6</v>
      </c>
      <c r="D26" s="127" t="s">
        <v>46</v>
      </c>
      <c r="E26" s="128"/>
      <c r="F26" s="128">
        <f>C26*E26</f>
        <v>0</v>
      </c>
    </row>
    <row r="27" spans="1:6" s="2" customFormat="1" ht="13.5" thickBot="1">
      <c r="A27" s="13"/>
      <c r="B27" s="14"/>
      <c r="C27" s="52" t="s">
        <v>39</v>
      </c>
      <c r="D27" s="53"/>
      <c r="E27" s="54"/>
      <c r="F27" s="55">
        <f>SUM(F26:F26)</f>
        <v>0</v>
      </c>
    </row>
    <row r="28" spans="1:6" s="2" customFormat="1" ht="13.5" thickBot="1">
      <c r="A28" s="15"/>
      <c r="C28" s="3"/>
    </row>
    <row r="29" spans="1:6" s="2" customFormat="1">
      <c r="A29" s="4"/>
      <c r="C29" s="37" t="s">
        <v>42</v>
      </c>
      <c r="D29" s="38"/>
      <c r="E29" s="39"/>
      <c r="F29" s="40">
        <f>SUM(F8+F12+F15+F19+F24+F27)</f>
        <v>0</v>
      </c>
    </row>
    <row r="30" spans="1:6" s="2" customFormat="1" ht="13.5" thickBot="1">
      <c r="A30" s="4"/>
      <c r="C30" s="48" t="s">
        <v>43</v>
      </c>
      <c r="D30" s="49"/>
      <c r="E30" s="50"/>
      <c r="F30" s="51">
        <f>F29*0.27</f>
        <v>0</v>
      </c>
    </row>
    <row r="31" spans="1:6" s="2" customFormat="1" ht="22.5" customHeight="1" thickBot="1">
      <c r="A31" s="4"/>
      <c r="C31" s="52" t="s">
        <v>44</v>
      </c>
      <c r="D31" s="53"/>
      <c r="E31" s="54"/>
      <c r="F31" s="55">
        <f>SUM(F29,F30)</f>
        <v>0</v>
      </c>
    </row>
  </sheetData>
  <phoneticPr fontId="0" type="noConversion"/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>&amp;C&amp;"-,Félkövér"Szeged, Móra utca útburkolat felújítása (Tsz.: 310/16/2013.)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activeCell="E19" sqref="E19"/>
    </sheetView>
  </sheetViews>
  <sheetFormatPr defaultRowHeight="12.75"/>
  <cols>
    <col min="1" max="1" width="10.140625" style="56" customWidth="1"/>
    <col min="2" max="2" width="45.140625" style="44" customWidth="1"/>
    <col min="3" max="3" width="11.140625" style="57" customWidth="1"/>
    <col min="4" max="4" width="6" style="44" customWidth="1"/>
    <col min="5" max="6" width="10.42578125" style="44" customWidth="1"/>
    <col min="7" max="16384" width="9.140625" style="44"/>
  </cols>
  <sheetData>
    <row r="1" spans="1:6" s="2" customFormat="1" ht="16.5" thickBot="1">
      <c r="A1" s="285" t="s">
        <v>167</v>
      </c>
      <c r="B1" s="286"/>
      <c r="C1" s="151"/>
    </row>
    <row r="2" spans="1:6" s="2" customFormat="1" ht="16.5" thickBot="1">
      <c r="A2" s="4"/>
      <c r="B2" s="103" t="s">
        <v>117</v>
      </c>
      <c r="C2" s="161"/>
      <c r="D2" s="162"/>
    </row>
    <row r="3" spans="1:6" s="22" customFormat="1" ht="39" thickBot="1">
      <c r="A3" s="17" t="s">
        <v>34</v>
      </c>
      <c r="B3" s="18" t="s">
        <v>35</v>
      </c>
      <c r="C3" s="19" t="s">
        <v>1</v>
      </c>
      <c r="D3" s="18" t="s">
        <v>36</v>
      </c>
      <c r="E3" s="20" t="s">
        <v>37</v>
      </c>
      <c r="F3" s="21" t="s">
        <v>38</v>
      </c>
    </row>
    <row r="4" spans="1:6" s="23" customFormat="1" ht="13.5" thickBot="1">
      <c r="A4" s="5"/>
      <c r="B4" s="5"/>
      <c r="C4" s="6"/>
      <c r="D4" s="5"/>
      <c r="E4" s="7"/>
      <c r="F4" s="7"/>
    </row>
    <row r="5" spans="1:6" s="22" customFormat="1" ht="13.5" thickBot="1">
      <c r="A5" s="24">
        <v>10</v>
      </c>
      <c r="B5" s="25" t="s">
        <v>47</v>
      </c>
      <c r="C5" s="26"/>
      <c r="D5" s="27"/>
      <c r="E5" s="28"/>
      <c r="F5" s="29"/>
    </row>
    <row r="6" spans="1:6" s="2" customFormat="1">
      <c r="A6" s="59" t="s">
        <v>95</v>
      </c>
      <c r="B6" s="30" t="s">
        <v>48</v>
      </c>
      <c r="C6" s="31">
        <v>1</v>
      </c>
      <c r="D6" s="32" t="s">
        <v>49</v>
      </c>
      <c r="E6" s="87"/>
      <c r="F6" s="33">
        <f>C6*E6</f>
        <v>0</v>
      </c>
    </row>
    <row r="7" spans="1:6" s="2" customFormat="1" ht="13.5" thickBot="1">
      <c r="A7" s="8" t="s">
        <v>41</v>
      </c>
      <c r="B7" s="9" t="s">
        <v>50</v>
      </c>
      <c r="C7" s="34">
        <v>1</v>
      </c>
      <c r="D7" s="35" t="s">
        <v>51</v>
      </c>
      <c r="E7" s="88"/>
      <c r="F7" s="120">
        <f>C7*E7</f>
        <v>0</v>
      </c>
    </row>
    <row r="8" spans="1:6" s="23" customFormat="1" ht="13.5" thickBot="1">
      <c r="A8" s="5"/>
      <c r="B8" s="5"/>
      <c r="C8" s="52" t="s">
        <v>39</v>
      </c>
      <c r="D8" s="38"/>
      <c r="E8" s="39"/>
      <c r="F8" s="40">
        <f>SUM(F6:F7)</f>
        <v>0</v>
      </c>
    </row>
    <row r="9" spans="1:6" s="22" customFormat="1" ht="13.5" thickBot="1">
      <c r="A9" s="121" t="s">
        <v>79</v>
      </c>
      <c r="B9" s="25" t="s">
        <v>82</v>
      </c>
      <c r="C9" s="26"/>
      <c r="D9" s="27"/>
      <c r="E9" s="28"/>
      <c r="F9" s="29"/>
    </row>
    <row r="10" spans="1:6" s="22" customFormat="1">
      <c r="A10" s="59" t="s">
        <v>156</v>
      </c>
      <c r="B10" s="60" t="s">
        <v>157</v>
      </c>
      <c r="C10" s="208">
        <f>Menny!U17</f>
        <v>116.88</v>
      </c>
      <c r="D10" s="206" t="s">
        <v>46</v>
      </c>
      <c r="E10" s="58"/>
      <c r="F10" s="58">
        <f>C10*E10</f>
        <v>0</v>
      </c>
    </row>
    <row r="11" spans="1:6" s="22" customFormat="1">
      <c r="A11" s="116" t="s">
        <v>80</v>
      </c>
      <c r="B11" s="117" t="s">
        <v>81</v>
      </c>
      <c r="C11" s="131">
        <v>389.6</v>
      </c>
      <c r="D11" s="125" t="s">
        <v>3</v>
      </c>
      <c r="E11" s="126"/>
      <c r="F11" s="126">
        <f>C11*E11</f>
        <v>0</v>
      </c>
    </row>
    <row r="12" spans="1:6" s="22" customFormat="1" ht="13.5" thickBot="1">
      <c r="A12" s="59" t="s">
        <v>69</v>
      </c>
      <c r="B12" s="60" t="s">
        <v>70</v>
      </c>
      <c r="C12" s="145">
        <f>Menny!U20</f>
        <v>116.88</v>
      </c>
      <c r="D12" s="122" t="s">
        <v>46</v>
      </c>
      <c r="E12" s="123"/>
      <c r="F12" s="123">
        <f>C12*E12</f>
        <v>0</v>
      </c>
    </row>
    <row r="13" spans="1:6" s="2" customFormat="1" ht="13.5" thickBot="1">
      <c r="A13" s="13"/>
      <c r="B13" s="14"/>
      <c r="C13" s="52" t="s">
        <v>39</v>
      </c>
      <c r="D13" s="53"/>
      <c r="E13" s="54"/>
      <c r="F13" s="55">
        <f>SUM(F10:F12)</f>
        <v>0</v>
      </c>
    </row>
    <row r="14" spans="1:6" s="2" customFormat="1" ht="13.5" thickBot="1">
      <c r="A14" s="121" t="s">
        <v>83</v>
      </c>
      <c r="B14" s="25" t="s">
        <v>40</v>
      </c>
      <c r="C14" s="26"/>
      <c r="D14" s="27"/>
      <c r="E14" s="28"/>
      <c r="F14" s="29"/>
    </row>
    <row r="15" spans="1:6" s="2" customFormat="1" ht="13.5" thickBot="1">
      <c r="A15" s="59" t="s">
        <v>84</v>
      </c>
      <c r="B15" s="163" t="s">
        <v>85</v>
      </c>
      <c r="C15" s="143">
        <f>Menny!U23</f>
        <v>146.1</v>
      </c>
      <c r="D15" s="164" t="s">
        <v>46</v>
      </c>
      <c r="E15" s="12"/>
      <c r="F15" s="11">
        <f>C15*E15</f>
        <v>0</v>
      </c>
    </row>
    <row r="16" spans="1:6" s="2" customFormat="1" ht="13.5" thickBot="1">
      <c r="A16" s="13"/>
      <c r="B16" s="14"/>
      <c r="C16" s="52" t="s">
        <v>39</v>
      </c>
      <c r="D16" s="53"/>
      <c r="E16" s="54"/>
      <c r="F16" s="55">
        <f>SUM(F15:F15)</f>
        <v>0</v>
      </c>
    </row>
    <row r="17" spans="1:6" s="22" customFormat="1" ht="13.5" thickBot="1">
      <c r="A17" s="121" t="s">
        <v>91</v>
      </c>
      <c r="B17" s="25" t="s">
        <v>92</v>
      </c>
      <c r="C17" s="26"/>
      <c r="D17" s="27"/>
      <c r="E17" s="28"/>
      <c r="F17" s="29"/>
    </row>
    <row r="18" spans="1:6" s="22" customFormat="1" ht="13.5" thickBot="1">
      <c r="A18" s="116" t="s">
        <v>93</v>
      </c>
      <c r="B18" s="117" t="s">
        <v>94</v>
      </c>
      <c r="C18" s="131">
        <v>38.96</v>
      </c>
      <c r="D18" s="127" t="s">
        <v>46</v>
      </c>
      <c r="E18" s="128"/>
      <c r="F18" s="128">
        <f>C18*E18</f>
        <v>0</v>
      </c>
    </row>
    <row r="19" spans="1:6" s="2" customFormat="1" ht="13.5" thickBot="1">
      <c r="A19" s="13"/>
      <c r="B19" s="14"/>
      <c r="C19" s="52" t="s">
        <v>39</v>
      </c>
      <c r="D19" s="53"/>
      <c r="E19" s="54"/>
      <c r="F19" s="55">
        <f>SUM(F18:F18)</f>
        <v>0</v>
      </c>
    </row>
    <row r="20" spans="1:6" s="2" customFormat="1" ht="13.5" thickBot="1">
      <c r="A20" s="15"/>
      <c r="C20" s="3"/>
    </row>
    <row r="21" spans="1:6" s="2" customFormat="1">
      <c r="A21" s="4"/>
      <c r="C21" s="37" t="s">
        <v>42</v>
      </c>
      <c r="D21" s="38"/>
      <c r="E21" s="39"/>
      <c r="F21" s="40">
        <f>SUM(F8+F13+F16+F19)</f>
        <v>0</v>
      </c>
    </row>
    <row r="22" spans="1:6" s="2" customFormat="1" ht="13.5" thickBot="1">
      <c r="A22" s="4"/>
      <c r="C22" s="48" t="s">
        <v>43</v>
      </c>
      <c r="D22" s="49"/>
      <c r="E22" s="50"/>
      <c r="F22" s="51">
        <f>F21*0.27</f>
        <v>0</v>
      </c>
    </row>
    <row r="23" spans="1:6" s="2" customFormat="1" ht="22.5" customHeight="1" thickBot="1">
      <c r="A23" s="4"/>
      <c r="C23" s="52" t="s">
        <v>44</v>
      </c>
      <c r="D23" s="53"/>
      <c r="E23" s="54"/>
      <c r="F23" s="55">
        <f>SUM(F21,F22)</f>
        <v>0</v>
      </c>
    </row>
  </sheetData>
  <phoneticPr fontId="0" type="noConversion"/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>&amp;C&amp;"-,Félkövér"Szeged, Móra utca útburkolat felújítása (Tsz.: 310/16/2013.)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activeCell="E19" sqref="E19"/>
    </sheetView>
  </sheetViews>
  <sheetFormatPr defaultRowHeight="12.75"/>
  <cols>
    <col min="1" max="1" width="10.140625" style="56" customWidth="1"/>
    <col min="2" max="2" width="45.140625" style="44" customWidth="1"/>
    <col min="3" max="3" width="11.140625" style="57" customWidth="1"/>
    <col min="4" max="4" width="6" style="44" customWidth="1"/>
    <col min="5" max="6" width="10.42578125" style="44" customWidth="1"/>
    <col min="7" max="16384" width="9.140625" style="44"/>
  </cols>
  <sheetData>
    <row r="1" spans="1:6" s="2" customFormat="1" ht="16.5" thickBot="1">
      <c r="A1" s="285" t="s">
        <v>167</v>
      </c>
      <c r="B1" s="286"/>
      <c r="C1" s="151"/>
    </row>
    <row r="2" spans="1:6" s="2" customFormat="1" ht="16.5" thickBot="1">
      <c r="A2" s="4"/>
      <c r="B2" s="103" t="s">
        <v>118</v>
      </c>
      <c r="C2" s="161"/>
      <c r="D2" s="162"/>
    </row>
    <row r="3" spans="1:6" s="22" customFormat="1" ht="39" thickBot="1">
      <c r="A3" s="17" t="s">
        <v>34</v>
      </c>
      <c r="B3" s="18" t="s">
        <v>35</v>
      </c>
      <c r="C3" s="19" t="s">
        <v>1</v>
      </c>
      <c r="D3" s="18" t="s">
        <v>36</v>
      </c>
      <c r="E3" s="20" t="s">
        <v>37</v>
      </c>
      <c r="F3" s="21" t="s">
        <v>38</v>
      </c>
    </row>
    <row r="4" spans="1:6" s="23" customFormat="1" ht="13.5" thickBot="1">
      <c r="A4" s="5"/>
      <c r="B4" s="5"/>
      <c r="C4" s="6"/>
      <c r="D4" s="5"/>
      <c r="E4" s="7"/>
      <c r="F4" s="7"/>
    </row>
    <row r="5" spans="1:6" s="22" customFormat="1" ht="13.5" thickBot="1">
      <c r="A5" s="24">
        <v>10</v>
      </c>
      <c r="B5" s="25" t="s">
        <v>47</v>
      </c>
      <c r="C5" s="26"/>
      <c r="D5" s="27"/>
      <c r="E5" s="28"/>
      <c r="F5" s="29"/>
    </row>
    <row r="6" spans="1:6" s="2" customFormat="1">
      <c r="A6" s="59" t="s">
        <v>95</v>
      </c>
      <c r="B6" s="30" t="s">
        <v>48</v>
      </c>
      <c r="C6" s="31">
        <v>1</v>
      </c>
      <c r="D6" s="32" t="s">
        <v>49</v>
      </c>
      <c r="E6" s="87"/>
      <c r="F6" s="33">
        <f>C6*E6</f>
        <v>0</v>
      </c>
    </row>
    <row r="7" spans="1:6" s="2" customFormat="1" ht="13.5" thickBot="1">
      <c r="A7" s="8" t="s">
        <v>41</v>
      </c>
      <c r="B7" s="9" t="s">
        <v>50</v>
      </c>
      <c r="C7" s="34">
        <v>1</v>
      </c>
      <c r="D7" s="35" t="s">
        <v>51</v>
      </c>
      <c r="E7" s="88"/>
      <c r="F7" s="120">
        <f>C7*E7</f>
        <v>0</v>
      </c>
    </row>
    <row r="8" spans="1:6" s="23" customFormat="1" ht="13.5" thickBot="1">
      <c r="A8" s="5"/>
      <c r="B8" s="5"/>
      <c r="C8" s="52" t="s">
        <v>39</v>
      </c>
      <c r="D8" s="38"/>
      <c r="E8" s="39"/>
      <c r="F8" s="40">
        <f>SUM(F6:F7)</f>
        <v>0</v>
      </c>
    </row>
    <row r="9" spans="1:6" s="22" customFormat="1" ht="13.5" thickBot="1">
      <c r="A9" s="121" t="s">
        <v>79</v>
      </c>
      <c r="B9" s="25" t="s">
        <v>82</v>
      </c>
      <c r="C9" s="26"/>
      <c r="D9" s="27"/>
      <c r="E9" s="28"/>
      <c r="F9" s="29"/>
    </row>
    <row r="10" spans="1:6" s="22" customFormat="1">
      <c r="A10" s="59" t="s">
        <v>156</v>
      </c>
      <c r="B10" s="60" t="s">
        <v>157</v>
      </c>
      <c r="C10" s="208">
        <f>Menny!V17</f>
        <v>84.740000000000009</v>
      </c>
      <c r="D10" s="206" t="s">
        <v>46</v>
      </c>
      <c r="E10" s="58"/>
      <c r="F10" s="58">
        <f>C10*E10</f>
        <v>0</v>
      </c>
    </row>
    <row r="11" spans="1:6" s="22" customFormat="1">
      <c r="A11" s="116" t="s">
        <v>80</v>
      </c>
      <c r="B11" s="117" t="s">
        <v>81</v>
      </c>
      <c r="C11" s="131">
        <v>282.46666666666664</v>
      </c>
      <c r="D11" s="125" t="s">
        <v>3</v>
      </c>
      <c r="E11" s="126"/>
      <c r="F11" s="126">
        <f>C11*E11</f>
        <v>0</v>
      </c>
    </row>
    <row r="12" spans="1:6" s="22" customFormat="1" ht="13.5" thickBot="1">
      <c r="A12" s="59" t="s">
        <v>69</v>
      </c>
      <c r="B12" s="60" t="s">
        <v>70</v>
      </c>
      <c r="C12" s="145">
        <f>Menny!V20</f>
        <v>84.740000000000009</v>
      </c>
      <c r="D12" s="122" t="s">
        <v>46</v>
      </c>
      <c r="E12" s="123"/>
      <c r="F12" s="123">
        <f>C12*E12</f>
        <v>0</v>
      </c>
    </row>
    <row r="13" spans="1:6" s="2" customFormat="1" ht="13.5" thickBot="1">
      <c r="A13" s="13"/>
      <c r="B13" s="14"/>
      <c r="C13" s="52" t="s">
        <v>39</v>
      </c>
      <c r="D13" s="53"/>
      <c r="E13" s="54"/>
      <c r="F13" s="55">
        <f>SUM(F10:F12)</f>
        <v>0</v>
      </c>
    </row>
    <row r="14" spans="1:6" s="2" customFormat="1" ht="13.5" thickBot="1">
      <c r="A14" s="121" t="s">
        <v>83</v>
      </c>
      <c r="B14" s="25" t="s">
        <v>40</v>
      </c>
      <c r="C14" s="26"/>
      <c r="D14" s="27"/>
      <c r="E14" s="28"/>
      <c r="F14" s="29"/>
    </row>
    <row r="15" spans="1:6" s="2" customFormat="1" ht="13.5" thickBot="1">
      <c r="A15" s="59" t="s">
        <v>84</v>
      </c>
      <c r="B15" s="163" t="s">
        <v>85</v>
      </c>
      <c r="C15" s="143">
        <f>Menny!V23</f>
        <v>105.925</v>
      </c>
      <c r="D15" s="164" t="s">
        <v>46</v>
      </c>
      <c r="E15" s="12"/>
      <c r="F15" s="11">
        <f>C15*E15</f>
        <v>0</v>
      </c>
    </row>
    <row r="16" spans="1:6" s="2" customFormat="1" ht="13.5" thickBot="1">
      <c r="A16" s="13"/>
      <c r="B16" s="14"/>
      <c r="C16" s="52" t="s">
        <v>39</v>
      </c>
      <c r="D16" s="53"/>
      <c r="E16" s="54"/>
      <c r="F16" s="55">
        <f>SUM(F15:F15)</f>
        <v>0</v>
      </c>
    </row>
    <row r="17" spans="1:6" s="22" customFormat="1" ht="13.5" thickBot="1">
      <c r="A17" s="121" t="s">
        <v>91</v>
      </c>
      <c r="B17" s="25" t="s">
        <v>92</v>
      </c>
      <c r="C17" s="26"/>
      <c r="D17" s="27"/>
      <c r="E17" s="28"/>
      <c r="F17" s="29"/>
    </row>
    <row r="18" spans="1:6" s="22" customFormat="1" ht="13.5" thickBot="1">
      <c r="A18" s="116" t="s">
        <v>93</v>
      </c>
      <c r="B18" s="117" t="s">
        <v>94</v>
      </c>
      <c r="C18" s="131">
        <v>28.2</v>
      </c>
      <c r="D18" s="127" t="s">
        <v>46</v>
      </c>
      <c r="E18" s="128"/>
      <c r="F18" s="128">
        <f>C18*E18</f>
        <v>0</v>
      </c>
    </row>
    <row r="19" spans="1:6" s="2" customFormat="1" ht="13.5" thickBot="1">
      <c r="A19" s="13"/>
      <c r="B19" s="14"/>
      <c r="C19" s="52" t="s">
        <v>39</v>
      </c>
      <c r="D19" s="53"/>
      <c r="E19" s="54"/>
      <c r="F19" s="55">
        <f>SUM(F18:F18)</f>
        <v>0</v>
      </c>
    </row>
    <row r="20" spans="1:6" s="2" customFormat="1" ht="13.5" thickBot="1">
      <c r="A20" s="15"/>
      <c r="C20" s="3"/>
    </row>
    <row r="21" spans="1:6" s="2" customFormat="1">
      <c r="A21" s="4"/>
      <c r="C21" s="37" t="s">
        <v>42</v>
      </c>
      <c r="D21" s="38"/>
      <c r="E21" s="39"/>
      <c r="F21" s="40">
        <f>SUM(F8+F13+F16+F19)</f>
        <v>0</v>
      </c>
    </row>
    <row r="22" spans="1:6" s="2" customFormat="1" ht="13.5" thickBot="1">
      <c r="A22" s="4"/>
      <c r="C22" s="48" t="s">
        <v>43</v>
      </c>
      <c r="D22" s="49"/>
      <c r="E22" s="50"/>
      <c r="F22" s="51">
        <f>F21*0.27</f>
        <v>0</v>
      </c>
    </row>
    <row r="23" spans="1:6" s="2" customFormat="1" ht="22.5" customHeight="1" thickBot="1">
      <c r="A23" s="4"/>
      <c r="C23" s="52" t="s">
        <v>44</v>
      </c>
      <c r="D23" s="53"/>
      <c r="E23" s="54"/>
      <c r="F23" s="55">
        <f>SUM(F21,F22)</f>
        <v>0</v>
      </c>
    </row>
  </sheetData>
  <phoneticPr fontId="0" type="noConversion"/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>&amp;C&amp;"-,Félkövér"Szeged, Móra utca útburkolat felújítása (Tsz.: 310/16/2013.)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K35" sqref="K35"/>
    </sheetView>
  </sheetViews>
  <sheetFormatPr defaultRowHeight="12.75"/>
  <cols>
    <col min="1" max="1" width="10.140625" style="56" customWidth="1"/>
    <col min="2" max="2" width="45.140625" style="44" customWidth="1"/>
    <col min="3" max="3" width="11.140625" style="57" customWidth="1"/>
    <col min="4" max="4" width="6" style="44" customWidth="1"/>
    <col min="5" max="6" width="10.42578125" style="44" customWidth="1"/>
    <col min="7" max="16384" width="9.140625" style="44"/>
  </cols>
  <sheetData>
    <row r="1" spans="1:6" s="2" customFormat="1" ht="16.5" thickBot="1">
      <c r="A1" s="285" t="s">
        <v>167</v>
      </c>
      <c r="B1" s="286"/>
      <c r="C1" s="151"/>
    </row>
    <row r="2" spans="1:6" s="2" customFormat="1" ht="16.5" thickBot="1">
      <c r="A2" s="4"/>
      <c r="B2" s="103" t="s">
        <v>119</v>
      </c>
      <c r="C2" s="161"/>
      <c r="D2" s="162"/>
    </row>
    <row r="3" spans="1:6" s="22" customFormat="1" ht="39" thickBot="1">
      <c r="A3" s="17" t="s">
        <v>34</v>
      </c>
      <c r="B3" s="18" t="s">
        <v>35</v>
      </c>
      <c r="C3" s="19" t="s">
        <v>1</v>
      </c>
      <c r="D3" s="18" t="s">
        <v>36</v>
      </c>
      <c r="E3" s="20" t="s">
        <v>37</v>
      </c>
      <c r="F3" s="21" t="s">
        <v>38</v>
      </c>
    </row>
    <row r="4" spans="1:6" s="23" customFormat="1" ht="13.5" thickBot="1">
      <c r="A4" s="5"/>
      <c r="B4" s="5"/>
      <c r="C4" s="6"/>
      <c r="D4" s="5"/>
      <c r="E4" s="7"/>
      <c r="F4" s="7"/>
    </row>
    <row r="5" spans="1:6" s="22" customFormat="1" ht="13.5" thickBot="1">
      <c r="A5" s="24">
        <v>10</v>
      </c>
      <c r="B5" s="25" t="s">
        <v>47</v>
      </c>
      <c r="C5" s="26"/>
      <c r="D5" s="27"/>
      <c r="E5" s="28"/>
      <c r="F5" s="29"/>
    </row>
    <row r="6" spans="1:6" s="2" customFormat="1">
      <c r="A6" s="59" t="s">
        <v>95</v>
      </c>
      <c r="B6" s="30" t="s">
        <v>48</v>
      </c>
      <c r="C6" s="31">
        <v>1</v>
      </c>
      <c r="D6" s="32" t="s">
        <v>49</v>
      </c>
      <c r="E6" s="87"/>
      <c r="F6" s="33">
        <f>C6*E6</f>
        <v>0</v>
      </c>
    </row>
    <row r="7" spans="1:6" s="2" customFormat="1" ht="13.5" thickBot="1">
      <c r="A7" s="8" t="s">
        <v>41</v>
      </c>
      <c r="B7" s="9" t="s">
        <v>50</v>
      </c>
      <c r="C7" s="34">
        <v>1</v>
      </c>
      <c r="D7" s="35" t="s">
        <v>51</v>
      </c>
      <c r="E7" s="88"/>
      <c r="F7" s="120">
        <f>C7*E7</f>
        <v>0</v>
      </c>
    </row>
    <row r="8" spans="1:6" s="23" customFormat="1" ht="13.5" thickBot="1">
      <c r="A8" s="5"/>
      <c r="B8" s="5"/>
      <c r="C8" s="52" t="s">
        <v>39</v>
      </c>
      <c r="D8" s="38"/>
      <c r="E8" s="39"/>
      <c r="F8" s="40">
        <f>SUM(F6:F7)</f>
        <v>0</v>
      </c>
    </row>
    <row r="9" spans="1:6" s="22" customFormat="1" ht="13.5" thickBot="1">
      <c r="A9" s="121" t="s">
        <v>75</v>
      </c>
      <c r="B9" s="25" t="s">
        <v>52</v>
      </c>
      <c r="C9" s="26"/>
      <c r="D9" s="27"/>
      <c r="E9" s="28"/>
      <c r="F9" s="29"/>
    </row>
    <row r="10" spans="1:6">
      <c r="A10" s="116" t="s">
        <v>73</v>
      </c>
      <c r="B10" s="117" t="s">
        <v>74</v>
      </c>
      <c r="C10" s="131">
        <v>0.47399999999999998</v>
      </c>
      <c r="D10" s="118" t="s">
        <v>46</v>
      </c>
      <c r="E10" s="119"/>
      <c r="F10" s="120">
        <f>C10*E10</f>
        <v>0</v>
      </c>
    </row>
    <row r="11" spans="1:6" s="22" customFormat="1" ht="13.5" thickBot="1">
      <c r="A11" s="59" t="s">
        <v>71</v>
      </c>
      <c r="B11" s="60" t="s">
        <v>72</v>
      </c>
      <c r="C11" s="145">
        <v>14.22</v>
      </c>
      <c r="D11" s="122" t="s">
        <v>3</v>
      </c>
      <c r="E11" s="123"/>
      <c r="F11" s="124">
        <f>C11*E11</f>
        <v>0</v>
      </c>
    </row>
    <row r="12" spans="1:6" s="2" customFormat="1" ht="13.5" thickBot="1">
      <c r="A12" s="13"/>
      <c r="B12" s="14"/>
      <c r="C12" s="52" t="s">
        <v>39</v>
      </c>
      <c r="D12" s="53"/>
      <c r="E12" s="54"/>
      <c r="F12" s="55">
        <f>SUM(F10:F11)</f>
        <v>0</v>
      </c>
    </row>
    <row r="13" spans="1:6" s="22" customFormat="1" ht="13.5" thickBot="1">
      <c r="A13" s="121" t="s">
        <v>76</v>
      </c>
      <c r="B13" s="25" t="s">
        <v>77</v>
      </c>
      <c r="C13" s="26"/>
      <c r="D13" s="27"/>
      <c r="E13" s="28"/>
      <c r="F13" s="29"/>
    </row>
    <row r="14" spans="1:6" s="22" customFormat="1" ht="13.5" thickBot="1">
      <c r="A14" s="116" t="s">
        <v>66</v>
      </c>
      <c r="B14" s="117" t="s">
        <v>78</v>
      </c>
      <c r="C14" s="131">
        <v>2.37</v>
      </c>
      <c r="D14" s="127" t="s">
        <v>3</v>
      </c>
      <c r="E14" s="128"/>
      <c r="F14" s="128">
        <f>C14*E14</f>
        <v>0</v>
      </c>
    </row>
    <row r="15" spans="1:6" s="2" customFormat="1" ht="13.5" thickBot="1">
      <c r="A15" s="13"/>
      <c r="B15" s="14"/>
      <c r="C15" s="52" t="s">
        <v>39</v>
      </c>
      <c r="D15" s="53"/>
      <c r="E15" s="54"/>
      <c r="F15" s="55">
        <f>SUM(F14:F14)</f>
        <v>0</v>
      </c>
    </row>
    <row r="16" spans="1:6" s="22" customFormat="1" ht="13.5" thickBot="1">
      <c r="A16" s="121" t="s">
        <v>79</v>
      </c>
      <c r="B16" s="25" t="s">
        <v>82</v>
      </c>
      <c r="C16" s="166"/>
      <c r="D16" s="27"/>
      <c r="E16" s="28"/>
      <c r="F16" s="29"/>
    </row>
    <row r="17" spans="1:6" s="22" customFormat="1">
      <c r="A17" s="59" t="s">
        <v>156</v>
      </c>
      <c r="B17" s="60" t="s">
        <v>157</v>
      </c>
      <c r="C17" s="208">
        <f>Menny!Y17</f>
        <v>76.02000000000001</v>
      </c>
      <c r="D17" s="206" t="s">
        <v>46</v>
      </c>
      <c r="E17" s="58"/>
      <c r="F17" s="58">
        <f>C17*E17</f>
        <v>0</v>
      </c>
    </row>
    <row r="18" spans="1:6" s="22" customFormat="1">
      <c r="A18" s="116" t="s">
        <v>80</v>
      </c>
      <c r="B18" s="117" t="s">
        <v>81</v>
      </c>
      <c r="C18" s="143">
        <v>285</v>
      </c>
      <c r="D18" s="125" t="s">
        <v>3</v>
      </c>
      <c r="E18" s="126"/>
      <c r="F18" s="126">
        <f>C18*E18</f>
        <v>0</v>
      </c>
    </row>
    <row r="19" spans="1:6" s="22" customFormat="1" ht="13.5" thickBot="1">
      <c r="A19" s="59" t="s">
        <v>69</v>
      </c>
      <c r="B19" s="60" t="s">
        <v>70</v>
      </c>
      <c r="C19" s="131">
        <f>Menny!Y20</f>
        <v>78.864000000000004</v>
      </c>
      <c r="D19" s="122" t="s">
        <v>46</v>
      </c>
      <c r="E19" s="123"/>
      <c r="F19" s="123">
        <f>C19*E19</f>
        <v>0</v>
      </c>
    </row>
    <row r="20" spans="1:6" s="2" customFormat="1" ht="13.5" thickBot="1">
      <c r="A20" s="13"/>
      <c r="B20" s="14"/>
      <c r="C20" s="52" t="s">
        <v>39</v>
      </c>
      <c r="D20" s="53"/>
      <c r="E20" s="54"/>
      <c r="F20" s="55">
        <f>SUM(F17:F19)</f>
        <v>0</v>
      </c>
    </row>
    <row r="21" spans="1:6" s="2" customFormat="1" ht="13.5" thickBot="1">
      <c r="A21" s="121" t="s">
        <v>83</v>
      </c>
      <c r="B21" s="25" t="s">
        <v>40</v>
      </c>
      <c r="C21" s="26"/>
      <c r="D21" s="27"/>
      <c r="E21" s="28"/>
      <c r="F21" s="29"/>
    </row>
    <row r="22" spans="1:6" s="2" customFormat="1">
      <c r="A22" s="59" t="s">
        <v>84</v>
      </c>
      <c r="B22" s="163" t="s">
        <v>85</v>
      </c>
      <c r="C22" s="143">
        <f>Menny!Y23</f>
        <v>97.869</v>
      </c>
      <c r="D22" s="164" t="s">
        <v>46</v>
      </c>
      <c r="E22" s="12"/>
      <c r="F22" s="11">
        <f>C22*E22</f>
        <v>0</v>
      </c>
    </row>
    <row r="23" spans="1:6" s="2" customFormat="1">
      <c r="A23" s="59" t="s">
        <v>87</v>
      </c>
      <c r="B23" s="163" t="s">
        <v>88</v>
      </c>
      <c r="C23" s="143">
        <v>0.71099999999999997</v>
      </c>
      <c r="D23" s="164" t="s">
        <v>46</v>
      </c>
      <c r="E23" s="12"/>
      <c r="F23" s="11">
        <f>C23*E23</f>
        <v>0</v>
      </c>
    </row>
    <row r="24" spans="1:6" s="2" customFormat="1" ht="13.5" thickBot="1">
      <c r="A24" s="59" t="s">
        <v>89</v>
      </c>
      <c r="B24" s="163" t="s">
        <v>90</v>
      </c>
      <c r="C24" s="145">
        <v>2.8439999999999999</v>
      </c>
      <c r="D24" s="165" t="s">
        <v>46</v>
      </c>
      <c r="E24" s="147"/>
      <c r="F24" s="124">
        <f>C24*E24</f>
        <v>0</v>
      </c>
    </row>
    <row r="25" spans="1:6" s="2" customFormat="1" ht="13.5" thickBot="1">
      <c r="A25" s="13"/>
      <c r="B25" s="14"/>
      <c r="C25" s="52" t="s">
        <v>39</v>
      </c>
      <c r="D25" s="53"/>
      <c r="E25" s="54"/>
      <c r="F25" s="55">
        <f>SUM(F22:F24)</f>
        <v>0</v>
      </c>
    </row>
    <row r="26" spans="1:6" s="22" customFormat="1" ht="13.5" thickBot="1">
      <c r="A26" s="121" t="s">
        <v>91</v>
      </c>
      <c r="B26" s="25" t="s">
        <v>92</v>
      </c>
      <c r="C26" s="26"/>
      <c r="D26" s="27"/>
      <c r="E26" s="28"/>
      <c r="F26" s="29"/>
    </row>
    <row r="27" spans="1:6" s="22" customFormat="1" ht="13.5" thickBot="1">
      <c r="A27" s="116" t="s">
        <v>93</v>
      </c>
      <c r="B27" s="117" t="s">
        <v>94</v>
      </c>
      <c r="C27" s="131">
        <v>28.5</v>
      </c>
      <c r="D27" s="127" t="s">
        <v>46</v>
      </c>
      <c r="E27" s="128"/>
      <c r="F27" s="128">
        <f>C27*E27</f>
        <v>0</v>
      </c>
    </row>
    <row r="28" spans="1:6" s="2" customFormat="1" ht="13.5" thickBot="1">
      <c r="A28" s="13"/>
      <c r="B28" s="14"/>
      <c r="C28" s="52" t="s">
        <v>39</v>
      </c>
      <c r="D28" s="53"/>
      <c r="E28" s="54"/>
      <c r="F28" s="55">
        <f>SUM(F27:F27)</f>
        <v>0</v>
      </c>
    </row>
    <row r="29" spans="1:6" s="2" customFormat="1" ht="13.5" thickBot="1">
      <c r="A29" s="15"/>
      <c r="C29" s="3"/>
    </row>
    <row r="30" spans="1:6" s="2" customFormat="1">
      <c r="A30" s="4"/>
      <c r="C30" s="37" t="s">
        <v>42</v>
      </c>
      <c r="D30" s="38"/>
      <c r="E30" s="39"/>
      <c r="F30" s="40">
        <f>SUM(F8+F12+F15+F20+F25+F28)</f>
        <v>0</v>
      </c>
    </row>
    <row r="31" spans="1:6" s="2" customFormat="1" ht="13.5" thickBot="1">
      <c r="A31" s="4"/>
      <c r="C31" s="48" t="s">
        <v>43</v>
      </c>
      <c r="D31" s="49"/>
      <c r="E31" s="50"/>
      <c r="F31" s="51">
        <f>F30*0.27</f>
        <v>0</v>
      </c>
    </row>
    <row r="32" spans="1:6" s="2" customFormat="1" ht="22.5" customHeight="1" thickBot="1">
      <c r="A32" s="4"/>
      <c r="C32" s="52" t="s">
        <v>44</v>
      </c>
      <c r="D32" s="53"/>
      <c r="E32" s="54"/>
      <c r="F32" s="55">
        <f>SUM(F30,F31)</f>
        <v>0</v>
      </c>
    </row>
  </sheetData>
  <phoneticPr fontId="0" type="noConversion"/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>&amp;C&amp;"-,Félkövér"Szeged, Móra utca útburkolat felújítása (Tsz.: 310/16/2013.)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C19" sqref="C19"/>
    </sheetView>
  </sheetViews>
  <sheetFormatPr defaultRowHeight="12.75"/>
  <cols>
    <col min="1" max="1" width="10.140625" style="56" customWidth="1"/>
    <col min="2" max="2" width="45.140625" style="44" customWidth="1"/>
    <col min="3" max="3" width="11.140625" style="57" customWidth="1"/>
    <col min="4" max="4" width="6" style="44" customWidth="1"/>
    <col min="5" max="6" width="10.42578125" style="44" customWidth="1"/>
    <col min="7" max="16384" width="9.140625" style="44"/>
  </cols>
  <sheetData>
    <row r="1" spans="1:6" s="2" customFormat="1" ht="16.5" thickBot="1">
      <c r="A1" s="285" t="s">
        <v>167</v>
      </c>
      <c r="B1" s="286"/>
      <c r="C1" s="151"/>
    </row>
    <row r="2" spans="1:6" s="2" customFormat="1" ht="16.5" thickBot="1">
      <c r="A2" s="4"/>
      <c r="B2" s="103" t="s">
        <v>120</v>
      </c>
      <c r="C2" s="161"/>
      <c r="D2" s="162"/>
    </row>
    <row r="3" spans="1:6" s="22" customFormat="1" ht="39" thickBot="1">
      <c r="A3" s="17" t="s">
        <v>34</v>
      </c>
      <c r="B3" s="18" t="s">
        <v>35</v>
      </c>
      <c r="C3" s="19" t="s">
        <v>1</v>
      </c>
      <c r="D3" s="18" t="s">
        <v>36</v>
      </c>
      <c r="E3" s="20" t="s">
        <v>37</v>
      </c>
      <c r="F3" s="21" t="s">
        <v>38</v>
      </c>
    </row>
    <row r="4" spans="1:6" s="23" customFormat="1" ht="13.5" thickBot="1">
      <c r="A4" s="5"/>
      <c r="B4" s="5"/>
      <c r="C4" s="6"/>
      <c r="D4" s="5"/>
      <c r="E4" s="7"/>
      <c r="F4" s="7"/>
    </row>
    <row r="5" spans="1:6" s="22" customFormat="1" ht="13.5" thickBot="1">
      <c r="A5" s="24">
        <v>10</v>
      </c>
      <c r="B5" s="25" t="s">
        <v>47</v>
      </c>
      <c r="C5" s="26"/>
      <c r="D5" s="27"/>
      <c r="E5" s="28"/>
      <c r="F5" s="29"/>
    </row>
    <row r="6" spans="1:6" s="2" customFormat="1">
      <c r="A6" s="59" t="s">
        <v>95</v>
      </c>
      <c r="B6" s="30" t="s">
        <v>48</v>
      </c>
      <c r="C6" s="31">
        <v>1</v>
      </c>
      <c r="D6" s="32" t="s">
        <v>49</v>
      </c>
      <c r="E6" s="87"/>
      <c r="F6" s="33">
        <f>C6*E6</f>
        <v>0</v>
      </c>
    </row>
    <row r="7" spans="1:6" s="2" customFormat="1" ht="13.5" thickBot="1">
      <c r="A7" s="8" t="s">
        <v>41</v>
      </c>
      <c r="B7" s="9" t="s">
        <v>50</v>
      </c>
      <c r="C7" s="34">
        <v>1</v>
      </c>
      <c r="D7" s="35" t="s">
        <v>51</v>
      </c>
      <c r="E7" s="88"/>
      <c r="F7" s="120">
        <f>C7*E7</f>
        <v>0</v>
      </c>
    </row>
    <row r="8" spans="1:6" s="23" customFormat="1" ht="13.5" thickBot="1">
      <c r="A8" s="5"/>
      <c r="B8" s="5"/>
      <c r="C8" s="52" t="s">
        <v>39</v>
      </c>
      <c r="D8" s="38"/>
      <c r="E8" s="39"/>
      <c r="F8" s="40">
        <f>SUM(F6:F7)</f>
        <v>0</v>
      </c>
    </row>
    <row r="9" spans="1:6" s="22" customFormat="1" ht="13.5" thickBot="1">
      <c r="A9" s="121" t="s">
        <v>75</v>
      </c>
      <c r="B9" s="25" t="s">
        <v>52</v>
      </c>
      <c r="C9" s="26"/>
      <c r="D9" s="27"/>
      <c r="E9" s="28"/>
      <c r="F9" s="29"/>
    </row>
    <row r="10" spans="1:6">
      <c r="A10" s="116" t="s">
        <v>73</v>
      </c>
      <c r="B10" s="117" t="s">
        <v>74</v>
      </c>
      <c r="C10" s="141">
        <v>2.1709999999999998</v>
      </c>
      <c r="D10" s="118" t="s">
        <v>46</v>
      </c>
      <c r="E10" s="119"/>
      <c r="F10" s="120">
        <f>C10*E10</f>
        <v>0</v>
      </c>
    </row>
    <row r="11" spans="1:6" s="22" customFormat="1" ht="13.5" thickBot="1">
      <c r="A11" s="59" t="s">
        <v>71</v>
      </c>
      <c r="B11" s="60" t="s">
        <v>72</v>
      </c>
      <c r="C11" s="131">
        <v>65.13</v>
      </c>
      <c r="D11" s="122" t="s">
        <v>3</v>
      </c>
      <c r="E11" s="123"/>
      <c r="F11" s="124">
        <f>C11*E11</f>
        <v>0</v>
      </c>
    </row>
    <row r="12" spans="1:6" s="2" customFormat="1" ht="13.5" thickBot="1">
      <c r="A12" s="13"/>
      <c r="B12" s="14"/>
      <c r="C12" s="52" t="s">
        <v>39</v>
      </c>
      <c r="D12" s="53"/>
      <c r="E12" s="54"/>
      <c r="F12" s="55">
        <f>SUM(F10:F11)</f>
        <v>0</v>
      </c>
    </row>
    <row r="13" spans="1:6" s="22" customFormat="1" ht="13.5" thickBot="1">
      <c r="A13" s="121" t="s">
        <v>76</v>
      </c>
      <c r="B13" s="25" t="s">
        <v>77</v>
      </c>
      <c r="C13" s="26"/>
      <c r="D13" s="27"/>
      <c r="E13" s="28"/>
      <c r="F13" s="29"/>
    </row>
    <row r="14" spans="1:6" s="22" customFormat="1" ht="13.5" thickBot="1">
      <c r="A14" s="116" t="s">
        <v>66</v>
      </c>
      <c r="B14" s="117" t="s">
        <v>78</v>
      </c>
      <c r="C14" s="131">
        <v>10.855</v>
      </c>
      <c r="D14" s="127" t="s">
        <v>3</v>
      </c>
      <c r="E14" s="128"/>
      <c r="F14" s="128">
        <f>C14*E14</f>
        <v>0</v>
      </c>
    </row>
    <row r="15" spans="1:6" s="2" customFormat="1" ht="13.5" thickBot="1">
      <c r="A15" s="13"/>
      <c r="B15" s="14"/>
      <c r="C15" s="52" t="s">
        <v>39</v>
      </c>
      <c r="D15" s="53"/>
      <c r="E15" s="54"/>
      <c r="F15" s="55">
        <f>SUM(F14:F14)</f>
        <v>0</v>
      </c>
    </row>
    <row r="16" spans="1:6" s="22" customFormat="1" ht="13.5" thickBot="1">
      <c r="A16" s="121" t="s">
        <v>79</v>
      </c>
      <c r="B16" s="25" t="s">
        <v>82</v>
      </c>
      <c r="C16" s="26"/>
      <c r="D16" s="27"/>
      <c r="E16" s="28"/>
      <c r="F16" s="29"/>
    </row>
    <row r="17" spans="1:6" s="22" customFormat="1">
      <c r="A17" s="59" t="s">
        <v>156</v>
      </c>
      <c r="B17" s="60" t="s">
        <v>157</v>
      </c>
      <c r="C17" s="208">
        <f>Menny!AB17</f>
        <v>87.5</v>
      </c>
      <c r="D17" s="206" t="s">
        <v>46</v>
      </c>
      <c r="E17" s="58"/>
      <c r="F17" s="58">
        <f>C17*E17</f>
        <v>0</v>
      </c>
    </row>
    <row r="18" spans="1:6" s="22" customFormat="1">
      <c r="A18" s="116" t="s">
        <v>80</v>
      </c>
      <c r="B18" s="117" t="s">
        <v>81</v>
      </c>
      <c r="C18" s="142">
        <v>436.4</v>
      </c>
      <c r="D18" s="125" t="s">
        <v>3</v>
      </c>
      <c r="E18" s="126"/>
      <c r="F18" s="126">
        <f>C18*E18</f>
        <v>0</v>
      </c>
    </row>
    <row r="19" spans="1:6" s="22" customFormat="1" ht="13.5" thickBot="1">
      <c r="A19" s="59" t="s">
        <v>69</v>
      </c>
      <c r="B19" s="60" t="s">
        <v>70</v>
      </c>
      <c r="C19" s="131">
        <f>Menny!AB20</f>
        <v>100.526</v>
      </c>
      <c r="D19" s="122" t="s">
        <v>46</v>
      </c>
      <c r="E19" s="123"/>
      <c r="F19" s="123">
        <f>C19*E19</f>
        <v>0</v>
      </c>
    </row>
    <row r="20" spans="1:6" s="2" customFormat="1" ht="13.5" thickBot="1">
      <c r="A20" s="13"/>
      <c r="B20" s="14"/>
      <c r="C20" s="52" t="s">
        <v>39</v>
      </c>
      <c r="D20" s="53"/>
      <c r="E20" s="54"/>
      <c r="F20" s="55">
        <f>SUM(F17:F19)</f>
        <v>0</v>
      </c>
    </row>
    <row r="21" spans="1:6" s="2" customFormat="1" ht="13.5" thickBot="1">
      <c r="A21" s="121" t="s">
        <v>83</v>
      </c>
      <c r="B21" s="25" t="s">
        <v>40</v>
      </c>
      <c r="C21" s="26"/>
      <c r="D21" s="27"/>
      <c r="E21" s="28"/>
      <c r="F21" s="29"/>
    </row>
    <row r="22" spans="1:6" s="2" customFormat="1">
      <c r="A22" s="59" t="s">
        <v>84</v>
      </c>
      <c r="B22" s="163" t="s">
        <v>85</v>
      </c>
      <c r="C22" s="143">
        <f>Menny!AB23</f>
        <v>122.401</v>
      </c>
      <c r="D22" s="164" t="s">
        <v>46</v>
      </c>
      <c r="E22" s="12"/>
      <c r="F22" s="11">
        <f>C22*E22</f>
        <v>0</v>
      </c>
    </row>
    <row r="23" spans="1:6" s="2" customFormat="1">
      <c r="A23" s="59" t="s">
        <v>87</v>
      </c>
      <c r="B23" s="163" t="s">
        <v>88</v>
      </c>
      <c r="C23" s="143">
        <v>3.2565</v>
      </c>
      <c r="D23" s="164" t="s">
        <v>46</v>
      </c>
      <c r="E23" s="12"/>
      <c r="F23" s="11">
        <f>C23*E23</f>
        <v>0</v>
      </c>
    </row>
    <row r="24" spans="1:6" s="2" customFormat="1" ht="13.5" thickBot="1">
      <c r="A24" s="59" t="s">
        <v>89</v>
      </c>
      <c r="B24" s="163" t="s">
        <v>90</v>
      </c>
      <c r="C24" s="145">
        <v>13.026</v>
      </c>
      <c r="D24" s="165" t="s">
        <v>46</v>
      </c>
      <c r="E24" s="147"/>
      <c r="F24" s="124">
        <f>C24*E24</f>
        <v>0</v>
      </c>
    </row>
    <row r="25" spans="1:6" s="2" customFormat="1" ht="13.5" thickBot="1">
      <c r="A25" s="13"/>
      <c r="B25" s="14"/>
      <c r="C25" s="52" t="s">
        <v>39</v>
      </c>
      <c r="D25" s="53"/>
      <c r="E25" s="54"/>
      <c r="F25" s="55">
        <f>SUM(F22:F24)</f>
        <v>0</v>
      </c>
    </row>
    <row r="26" spans="1:6" s="22" customFormat="1" ht="13.5" thickBot="1">
      <c r="A26" s="121" t="s">
        <v>91</v>
      </c>
      <c r="B26" s="25" t="s">
        <v>92</v>
      </c>
      <c r="C26" s="26"/>
      <c r="D26" s="27"/>
      <c r="E26" s="28"/>
      <c r="F26" s="29"/>
    </row>
    <row r="27" spans="1:6" s="22" customFormat="1" ht="13.5" thickBot="1">
      <c r="A27" s="116" t="s">
        <v>93</v>
      </c>
      <c r="B27" s="117" t="s">
        <v>94</v>
      </c>
      <c r="C27" s="131">
        <v>43.64</v>
      </c>
      <c r="D27" s="127" t="s">
        <v>46</v>
      </c>
      <c r="E27" s="128"/>
      <c r="F27" s="128">
        <f>C27*E27</f>
        <v>0</v>
      </c>
    </row>
    <row r="28" spans="1:6" s="2" customFormat="1" ht="13.5" thickBot="1">
      <c r="A28" s="13"/>
      <c r="B28" s="14"/>
      <c r="C28" s="52" t="s">
        <v>39</v>
      </c>
      <c r="D28" s="53"/>
      <c r="E28" s="54"/>
      <c r="F28" s="55">
        <f>SUM(F27:F27)</f>
        <v>0</v>
      </c>
    </row>
    <row r="29" spans="1:6" s="2" customFormat="1" ht="13.5" thickBot="1">
      <c r="A29" s="15"/>
      <c r="C29" s="3"/>
    </row>
    <row r="30" spans="1:6" s="2" customFormat="1">
      <c r="A30" s="4"/>
      <c r="C30" s="37" t="s">
        <v>42</v>
      </c>
      <c r="D30" s="38"/>
      <c r="E30" s="39"/>
      <c r="F30" s="40">
        <f>SUM(F8+F12+F15+F20+F25+F28)</f>
        <v>0</v>
      </c>
    </row>
    <row r="31" spans="1:6" s="2" customFormat="1" ht="13.5" thickBot="1">
      <c r="A31" s="4"/>
      <c r="C31" s="48" t="s">
        <v>43</v>
      </c>
      <c r="D31" s="49"/>
      <c r="E31" s="50"/>
      <c r="F31" s="51">
        <f>F30*0.27</f>
        <v>0</v>
      </c>
    </row>
    <row r="32" spans="1:6" s="2" customFormat="1" ht="22.5" customHeight="1" thickBot="1">
      <c r="A32" s="4"/>
      <c r="C32" s="52" t="s">
        <v>44</v>
      </c>
      <c r="D32" s="53"/>
      <c r="E32" s="54"/>
      <c r="F32" s="55">
        <f>SUM(F30,F31)</f>
        <v>0</v>
      </c>
    </row>
  </sheetData>
  <phoneticPr fontId="0" type="noConversion"/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>&amp;C&amp;"-,Félkövér"Szeged, Móra utca útburkolat felújítása (Tsz.: 310/16/2013.)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F27"/>
  <sheetViews>
    <sheetView workbookViewId="0">
      <selection activeCell="E24" sqref="E24"/>
    </sheetView>
  </sheetViews>
  <sheetFormatPr defaultRowHeight="12.75"/>
  <cols>
    <col min="1" max="1" width="10.140625" style="56" customWidth="1"/>
    <col min="2" max="2" width="45.140625" style="44" customWidth="1"/>
    <col min="3" max="3" width="11.140625" style="57" customWidth="1"/>
    <col min="4" max="4" width="6" style="44" customWidth="1"/>
    <col min="5" max="6" width="10.42578125" style="44" customWidth="1"/>
    <col min="7" max="16384" width="9.140625" style="44"/>
  </cols>
  <sheetData>
    <row r="1" spans="1:6" s="2" customFormat="1" ht="16.5" thickBot="1">
      <c r="A1" s="285" t="s">
        <v>167</v>
      </c>
      <c r="B1" s="286"/>
      <c r="C1" s="151"/>
    </row>
    <row r="2" spans="1:6" s="2" customFormat="1" ht="16.5" thickBot="1">
      <c r="A2" s="4"/>
      <c r="B2" s="103" t="s">
        <v>121</v>
      </c>
      <c r="C2" s="161"/>
      <c r="D2" s="162"/>
    </row>
    <row r="3" spans="1:6" s="22" customFormat="1" ht="39" thickBot="1">
      <c r="A3" s="17" t="s">
        <v>34</v>
      </c>
      <c r="B3" s="18" t="s">
        <v>35</v>
      </c>
      <c r="C3" s="19" t="s">
        <v>1</v>
      </c>
      <c r="D3" s="18" t="s">
        <v>36</v>
      </c>
      <c r="E3" s="20" t="s">
        <v>37</v>
      </c>
      <c r="F3" s="21" t="s">
        <v>38</v>
      </c>
    </row>
    <row r="4" spans="1:6" s="23" customFormat="1" ht="13.5" thickBot="1">
      <c r="A4" s="5"/>
      <c r="B4" s="5"/>
      <c r="C4" s="6"/>
      <c r="D4" s="5"/>
      <c r="E4" s="7"/>
      <c r="F4" s="7"/>
    </row>
    <row r="5" spans="1:6" s="22" customFormat="1" ht="13.5" thickBot="1">
      <c r="A5" s="24">
        <v>10</v>
      </c>
      <c r="B5" s="25" t="s">
        <v>47</v>
      </c>
      <c r="C5" s="26"/>
      <c r="D5" s="27"/>
      <c r="E5" s="28"/>
      <c r="F5" s="29"/>
    </row>
    <row r="6" spans="1:6" s="2" customFormat="1">
      <c r="A6" s="59" t="s">
        <v>95</v>
      </c>
      <c r="B6" s="30" t="s">
        <v>48</v>
      </c>
      <c r="C6" s="31">
        <v>1</v>
      </c>
      <c r="D6" s="32" t="s">
        <v>49</v>
      </c>
      <c r="E6" s="87"/>
      <c r="F6" s="33">
        <f>C6*E6</f>
        <v>0</v>
      </c>
    </row>
    <row r="7" spans="1:6" s="2" customFormat="1" ht="13.5" thickBot="1">
      <c r="A7" s="8" t="s">
        <v>41</v>
      </c>
      <c r="B7" s="9" t="s">
        <v>50</v>
      </c>
      <c r="C7" s="34">
        <v>1</v>
      </c>
      <c r="D7" s="35" t="s">
        <v>51</v>
      </c>
      <c r="E7" s="88"/>
      <c r="F7" s="120">
        <f>C7*E7</f>
        <v>0</v>
      </c>
    </row>
    <row r="8" spans="1:6" s="23" customFormat="1" ht="13.5" thickBot="1">
      <c r="A8" s="5"/>
      <c r="B8" s="5"/>
      <c r="C8" s="52" t="s">
        <v>39</v>
      </c>
      <c r="D8" s="38"/>
      <c r="E8" s="39"/>
      <c r="F8" s="40">
        <f>SUM(F6:F7)</f>
        <v>0</v>
      </c>
    </row>
    <row r="9" spans="1:6" s="22" customFormat="1" ht="13.5" thickBot="1">
      <c r="A9" s="121" t="s">
        <v>75</v>
      </c>
      <c r="B9" s="25" t="s">
        <v>52</v>
      </c>
      <c r="C9" s="26"/>
      <c r="D9" s="27"/>
      <c r="E9" s="28"/>
      <c r="F9" s="29"/>
    </row>
    <row r="10" spans="1:6" ht="13.5" thickBot="1">
      <c r="A10" s="116" t="s">
        <v>73</v>
      </c>
      <c r="B10" s="117" t="s">
        <v>74</v>
      </c>
      <c r="C10" s="131">
        <v>4.3639999999999999</v>
      </c>
      <c r="D10" s="118" t="s">
        <v>46</v>
      </c>
      <c r="E10" s="119"/>
      <c r="F10" s="120">
        <f>C10*E10</f>
        <v>0</v>
      </c>
    </row>
    <row r="11" spans="1:6" s="2" customFormat="1" ht="13.5" thickBot="1">
      <c r="A11" s="13"/>
      <c r="B11" s="14"/>
      <c r="C11" s="52" t="s">
        <v>39</v>
      </c>
      <c r="D11" s="53"/>
      <c r="E11" s="54"/>
      <c r="F11" s="55">
        <f>SUM(F10:F10)</f>
        <v>0</v>
      </c>
    </row>
    <row r="12" spans="1:6" s="22" customFormat="1" ht="13.5" thickBot="1">
      <c r="A12" s="121" t="s">
        <v>76</v>
      </c>
      <c r="B12" s="25" t="s">
        <v>77</v>
      </c>
      <c r="C12" s="26"/>
      <c r="D12" s="27"/>
      <c r="E12" s="28"/>
      <c r="F12" s="29"/>
    </row>
    <row r="13" spans="1:6" s="22" customFormat="1" ht="15.75" thickBot="1">
      <c r="A13" s="116" t="s">
        <v>66</v>
      </c>
      <c r="B13" s="117" t="s">
        <v>78</v>
      </c>
      <c r="C13" s="140">
        <v>21.82</v>
      </c>
      <c r="D13" s="127" t="s">
        <v>3</v>
      </c>
      <c r="E13" s="128"/>
      <c r="F13" s="128">
        <f>C13*E13</f>
        <v>0</v>
      </c>
    </row>
    <row r="14" spans="1:6" s="2" customFormat="1" ht="13.5" thickBot="1">
      <c r="A14" s="13"/>
      <c r="B14" s="14"/>
      <c r="C14" s="52" t="s">
        <v>39</v>
      </c>
      <c r="D14" s="53"/>
      <c r="E14" s="54"/>
      <c r="F14" s="55">
        <f>SUM(F13:F13)</f>
        <v>0</v>
      </c>
    </row>
    <row r="15" spans="1:6" s="22" customFormat="1" ht="13.5" thickBot="1">
      <c r="A15" s="121" t="s">
        <v>79</v>
      </c>
      <c r="B15" s="25" t="s">
        <v>82</v>
      </c>
      <c r="C15" s="26"/>
      <c r="D15" s="27"/>
      <c r="E15" s="28"/>
      <c r="F15" s="29"/>
    </row>
    <row r="16" spans="1:6" s="22" customFormat="1" ht="13.5" thickBot="1">
      <c r="A16" s="116" t="s">
        <v>80</v>
      </c>
      <c r="B16" s="117" t="s">
        <v>81</v>
      </c>
      <c r="C16" s="131">
        <v>218.2</v>
      </c>
      <c r="D16" s="125" t="s">
        <v>3</v>
      </c>
      <c r="E16" s="126"/>
      <c r="F16" s="126">
        <f>C16*E16</f>
        <v>0</v>
      </c>
    </row>
    <row r="17" spans="1:6" s="2" customFormat="1" ht="13.5" thickBot="1">
      <c r="A17" s="13"/>
      <c r="B17" s="14"/>
      <c r="C17" s="52" t="s">
        <v>39</v>
      </c>
      <c r="D17" s="53"/>
      <c r="E17" s="54"/>
      <c r="F17" s="55">
        <f>SUM(F16:F16)</f>
        <v>0</v>
      </c>
    </row>
    <row r="18" spans="1:6" s="2" customFormat="1" ht="13.5" thickBot="1">
      <c r="A18" s="121" t="s">
        <v>83</v>
      </c>
      <c r="B18" s="25" t="s">
        <v>40</v>
      </c>
      <c r="C18" s="26"/>
      <c r="D18" s="27"/>
      <c r="E18" s="28"/>
      <c r="F18" s="29"/>
    </row>
    <row r="19" spans="1:6" s="2" customFormat="1" ht="13.5" thickBot="1">
      <c r="A19" s="59" t="s">
        <v>89</v>
      </c>
      <c r="B19" s="163" t="s">
        <v>90</v>
      </c>
      <c r="C19" s="145">
        <v>26.183999999999997</v>
      </c>
      <c r="D19" s="165" t="s">
        <v>46</v>
      </c>
      <c r="E19" s="147"/>
      <c r="F19" s="124">
        <f>C19*E19</f>
        <v>0</v>
      </c>
    </row>
    <row r="20" spans="1:6" s="2" customFormat="1" ht="13.5" thickBot="1">
      <c r="A20" s="13"/>
      <c r="B20" s="14"/>
      <c r="C20" s="52" t="s">
        <v>39</v>
      </c>
      <c r="D20" s="53"/>
      <c r="E20" s="54"/>
      <c r="F20" s="55">
        <f>SUM(F19:F19)</f>
        <v>0</v>
      </c>
    </row>
    <row r="21" spans="1:6" s="22" customFormat="1" ht="13.5" thickBot="1">
      <c r="A21" s="121" t="s">
        <v>91</v>
      </c>
      <c r="B21" s="25" t="s">
        <v>92</v>
      </c>
      <c r="C21" s="26"/>
      <c r="D21" s="27"/>
      <c r="E21" s="28"/>
      <c r="F21" s="29"/>
    </row>
    <row r="22" spans="1:6" s="22" customFormat="1" ht="13.5" thickBot="1">
      <c r="A22" s="116" t="s">
        <v>93</v>
      </c>
      <c r="B22" s="117" t="s">
        <v>94</v>
      </c>
      <c r="C22" s="131">
        <v>21.82</v>
      </c>
      <c r="D22" s="127" t="s">
        <v>46</v>
      </c>
      <c r="E22" s="128"/>
      <c r="F22" s="128">
        <f>C22*E22</f>
        <v>0</v>
      </c>
    </row>
    <row r="23" spans="1:6" s="2" customFormat="1" ht="13.5" thickBot="1">
      <c r="A23" s="13"/>
      <c r="B23" s="14"/>
      <c r="C23" s="52" t="s">
        <v>39</v>
      </c>
      <c r="D23" s="53"/>
      <c r="E23" s="54"/>
      <c r="F23" s="55">
        <f>SUM(F22:F22)</f>
        <v>0</v>
      </c>
    </row>
    <row r="24" spans="1:6" s="2" customFormat="1" ht="13.5" thickBot="1">
      <c r="A24" s="15"/>
      <c r="C24" s="3"/>
    </row>
    <row r="25" spans="1:6" s="2" customFormat="1">
      <c r="A25" s="4"/>
      <c r="C25" s="37" t="s">
        <v>42</v>
      </c>
      <c r="D25" s="38"/>
      <c r="E25" s="39"/>
      <c r="F25" s="40">
        <f>SUM(F8+F11+F14+F17+F20+F23)</f>
        <v>0</v>
      </c>
    </row>
    <row r="26" spans="1:6" s="2" customFormat="1" ht="13.5" thickBot="1">
      <c r="A26" s="4"/>
      <c r="C26" s="48" t="s">
        <v>43</v>
      </c>
      <c r="D26" s="49"/>
      <c r="E26" s="50"/>
      <c r="F26" s="51">
        <f>F25*0.27</f>
        <v>0</v>
      </c>
    </row>
    <row r="27" spans="1:6" s="2" customFormat="1" ht="22.5" customHeight="1" thickBot="1">
      <c r="A27" s="4"/>
      <c r="C27" s="52" t="s">
        <v>44</v>
      </c>
      <c r="D27" s="53"/>
      <c r="E27" s="54"/>
      <c r="F27" s="55">
        <f>SUM(F25,F26)</f>
        <v>0</v>
      </c>
    </row>
  </sheetData>
  <phoneticPr fontId="0" type="noConversion"/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>&amp;C&amp;"-,Félkövér"Szeged, Móra utca útburkolat felújítása (Tsz.: 310/16/2013.)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E27" sqref="E27"/>
    </sheetView>
  </sheetViews>
  <sheetFormatPr defaultRowHeight="12.75"/>
  <cols>
    <col min="1" max="1" width="10.140625" style="56" customWidth="1"/>
    <col min="2" max="2" width="45.140625" style="44" customWidth="1"/>
    <col min="3" max="3" width="11.140625" style="57" customWidth="1"/>
    <col min="4" max="4" width="6" style="44" customWidth="1"/>
    <col min="5" max="6" width="10.42578125" style="44" customWidth="1"/>
    <col min="7" max="16384" width="9.140625" style="44"/>
  </cols>
  <sheetData>
    <row r="1" spans="1:6" s="2" customFormat="1" ht="16.5" thickBot="1">
      <c r="A1" s="285" t="s">
        <v>167</v>
      </c>
      <c r="B1" s="286"/>
      <c r="C1" s="151"/>
    </row>
    <row r="2" spans="1:6" s="2" customFormat="1" ht="16.5" thickBot="1">
      <c r="A2" s="4"/>
      <c r="B2" s="103" t="s">
        <v>122</v>
      </c>
      <c r="C2" s="161"/>
      <c r="D2" s="162"/>
    </row>
    <row r="3" spans="1:6" s="22" customFormat="1" ht="39" thickBot="1">
      <c r="A3" s="17" t="s">
        <v>34</v>
      </c>
      <c r="B3" s="18" t="s">
        <v>35</v>
      </c>
      <c r="C3" s="19" t="s">
        <v>1</v>
      </c>
      <c r="D3" s="18" t="s">
        <v>36</v>
      </c>
      <c r="E3" s="20" t="s">
        <v>37</v>
      </c>
      <c r="F3" s="21" t="s">
        <v>38</v>
      </c>
    </row>
    <row r="4" spans="1:6" s="23" customFormat="1" ht="13.5" thickBot="1">
      <c r="A4" s="5"/>
      <c r="B4" s="5"/>
      <c r="C4" s="6"/>
      <c r="D4" s="5"/>
      <c r="E4" s="7"/>
      <c r="F4" s="7"/>
    </row>
    <row r="5" spans="1:6" s="22" customFormat="1" ht="13.5" thickBot="1">
      <c r="A5" s="24">
        <v>10</v>
      </c>
      <c r="B5" s="25" t="s">
        <v>47</v>
      </c>
      <c r="C5" s="26"/>
      <c r="D5" s="27"/>
      <c r="E5" s="28"/>
      <c r="F5" s="29"/>
    </row>
    <row r="6" spans="1:6" s="2" customFormat="1">
      <c r="A6" s="59" t="s">
        <v>95</v>
      </c>
      <c r="B6" s="30" t="s">
        <v>48</v>
      </c>
      <c r="C6" s="31">
        <v>1</v>
      </c>
      <c r="D6" s="32" t="s">
        <v>49</v>
      </c>
      <c r="E6" s="87"/>
      <c r="F6" s="33">
        <f>C6*E6</f>
        <v>0</v>
      </c>
    </row>
    <row r="7" spans="1:6" s="2" customFormat="1" ht="13.5" thickBot="1">
      <c r="A7" s="8" t="s">
        <v>41</v>
      </c>
      <c r="B7" s="9" t="s">
        <v>50</v>
      </c>
      <c r="C7" s="34">
        <v>1</v>
      </c>
      <c r="D7" s="35" t="s">
        <v>51</v>
      </c>
      <c r="E7" s="88"/>
      <c r="F7" s="120">
        <f>C7*E7</f>
        <v>0</v>
      </c>
    </row>
    <row r="8" spans="1:6" s="23" customFormat="1" ht="13.5" thickBot="1">
      <c r="A8" s="5"/>
      <c r="B8" s="5"/>
      <c r="C8" s="52" t="s">
        <v>39</v>
      </c>
      <c r="D8" s="38"/>
      <c r="E8" s="39"/>
      <c r="F8" s="40">
        <f>SUM(F6:F7)</f>
        <v>0</v>
      </c>
    </row>
    <row r="9" spans="1:6" s="22" customFormat="1" ht="13.5" thickBot="1">
      <c r="A9" s="121" t="s">
        <v>75</v>
      </c>
      <c r="B9" s="25" t="s">
        <v>52</v>
      </c>
      <c r="C9" s="26"/>
      <c r="D9" s="27"/>
      <c r="E9" s="28"/>
      <c r="F9" s="29"/>
    </row>
    <row r="10" spans="1:6">
      <c r="A10" s="116" t="s">
        <v>73</v>
      </c>
      <c r="B10" s="117" t="s">
        <v>74</v>
      </c>
      <c r="C10" s="131">
        <v>5.8879999999999999</v>
      </c>
      <c r="D10" s="118" t="s">
        <v>46</v>
      </c>
      <c r="E10" s="119"/>
      <c r="F10" s="120">
        <f>C10*E10</f>
        <v>0</v>
      </c>
    </row>
    <row r="11" spans="1:6" s="22" customFormat="1" ht="13.5" thickBot="1">
      <c r="A11" s="59" t="s">
        <v>71</v>
      </c>
      <c r="B11" s="60" t="s">
        <v>72</v>
      </c>
      <c r="C11" s="168">
        <v>58.88</v>
      </c>
      <c r="D11" s="122" t="s">
        <v>3</v>
      </c>
      <c r="E11" s="123"/>
      <c r="F11" s="124">
        <f>C11*E11</f>
        <v>0</v>
      </c>
    </row>
    <row r="12" spans="1:6" s="2" customFormat="1" ht="13.5" thickBot="1">
      <c r="A12" s="13"/>
      <c r="B12" s="14"/>
      <c r="C12" s="52" t="s">
        <v>39</v>
      </c>
      <c r="D12" s="53"/>
      <c r="E12" s="54"/>
      <c r="F12" s="55">
        <f>SUM(F10:F11)</f>
        <v>0</v>
      </c>
    </row>
    <row r="13" spans="1:6" s="22" customFormat="1" ht="13.5" thickBot="1">
      <c r="A13" s="121" t="s">
        <v>76</v>
      </c>
      <c r="B13" s="25" t="s">
        <v>77</v>
      </c>
      <c r="C13" s="26"/>
      <c r="D13" s="27"/>
      <c r="E13" s="28"/>
      <c r="F13" s="29"/>
    </row>
    <row r="14" spans="1:6" s="22" customFormat="1" ht="15.75" thickBot="1">
      <c r="A14" s="116" t="s">
        <v>66</v>
      </c>
      <c r="B14" s="169" t="s">
        <v>78</v>
      </c>
      <c r="C14" s="170">
        <v>29.44</v>
      </c>
      <c r="D14" s="127" t="s">
        <v>3</v>
      </c>
      <c r="E14" s="128"/>
      <c r="F14" s="128">
        <f>C14*E14</f>
        <v>0</v>
      </c>
    </row>
    <row r="15" spans="1:6" s="2" customFormat="1" ht="13.5" thickBot="1">
      <c r="A15" s="13"/>
      <c r="B15" s="14"/>
      <c r="C15" s="52" t="s">
        <v>39</v>
      </c>
      <c r="D15" s="53"/>
      <c r="E15" s="54"/>
      <c r="F15" s="55">
        <f>SUM(F14:F14)</f>
        <v>0</v>
      </c>
    </row>
    <row r="16" spans="1:6" s="22" customFormat="1" ht="13.5" thickBot="1">
      <c r="A16" s="121" t="s">
        <v>79</v>
      </c>
      <c r="B16" s="25" t="s">
        <v>82</v>
      </c>
      <c r="C16" s="26"/>
      <c r="D16" s="27"/>
      <c r="E16" s="28"/>
      <c r="F16" s="29"/>
    </row>
    <row r="17" spans="1:6" s="22" customFormat="1">
      <c r="A17" s="116" t="s">
        <v>80</v>
      </c>
      <c r="B17" s="117" t="s">
        <v>81</v>
      </c>
      <c r="C17" s="131">
        <v>294.39999999999998</v>
      </c>
      <c r="D17" s="125" t="s">
        <v>3</v>
      </c>
      <c r="E17" s="126"/>
      <c r="F17" s="126">
        <f>C17*E17</f>
        <v>0</v>
      </c>
    </row>
    <row r="18" spans="1:6" s="22" customFormat="1" ht="13.5" thickBot="1">
      <c r="A18" s="59" t="s">
        <v>69</v>
      </c>
      <c r="B18" s="60" t="s">
        <v>70</v>
      </c>
      <c r="C18" s="167">
        <f>Menny!AD20</f>
        <v>11.776</v>
      </c>
      <c r="D18" s="122" t="s">
        <v>46</v>
      </c>
      <c r="E18" s="123"/>
      <c r="F18" s="123">
        <f>C18*E18</f>
        <v>0</v>
      </c>
    </row>
    <row r="19" spans="1:6" s="2" customFormat="1" ht="13.5" thickBot="1">
      <c r="A19" s="13"/>
      <c r="B19" s="14"/>
      <c r="C19" s="52" t="s">
        <v>39</v>
      </c>
      <c r="D19" s="53"/>
      <c r="E19" s="54"/>
      <c r="F19" s="55">
        <f>SUM(F17:F18)</f>
        <v>0</v>
      </c>
    </row>
    <row r="20" spans="1:6" s="2" customFormat="1" ht="13.5" thickBot="1">
      <c r="A20" s="121" t="s">
        <v>83</v>
      </c>
      <c r="B20" s="25" t="s">
        <v>40</v>
      </c>
      <c r="C20" s="26"/>
      <c r="D20" s="27"/>
      <c r="E20" s="28"/>
      <c r="F20" s="29"/>
    </row>
    <row r="21" spans="1:6" s="2" customFormat="1">
      <c r="A21" s="59" t="s">
        <v>84</v>
      </c>
      <c r="B21" s="163" t="s">
        <v>85</v>
      </c>
      <c r="C21" s="143">
        <v>11.776</v>
      </c>
      <c r="D21" s="164" t="s">
        <v>46</v>
      </c>
      <c r="E21" s="12"/>
      <c r="F21" s="11">
        <f>C21*E21</f>
        <v>0</v>
      </c>
    </row>
    <row r="22" spans="1:6" s="2" customFormat="1">
      <c r="A22" s="59" t="s">
        <v>87</v>
      </c>
      <c r="B22" s="163" t="s">
        <v>88</v>
      </c>
      <c r="C22" s="143">
        <v>2.944</v>
      </c>
      <c r="D22" s="164" t="s">
        <v>46</v>
      </c>
      <c r="E22" s="12"/>
      <c r="F22" s="11">
        <f>C22*E22</f>
        <v>0</v>
      </c>
    </row>
    <row r="23" spans="1:6" s="2" customFormat="1" ht="13.5" thickBot="1">
      <c r="A23" s="59" t="s">
        <v>89</v>
      </c>
      <c r="B23" s="163" t="s">
        <v>90</v>
      </c>
      <c r="C23" s="145">
        <v>35.327999999999996</v>
      </c>
      <c r="D23" s="165" t="s">
        <v>46</v>
      </c>
      <c r="E23" s="147"/>
      <c r="F23" s="124">
        <f>C23*E23</f>
        <v>0</v>
      </c>
    </row>
    <row r="24" spans="1:6" s="2" customFormat="1" ht="13.5" thickBot="1">
      <c r="A24" s="13"/>
      <c r="B24" s="14"/>
      <c r="C24" s="52" t="s">
        <v>39</v>
      </c>
      <c r="D24" s="53"/>
      <c r="E24" s="54"/>
      <c r="F24" s="55">
        <f>SUM(F21:F23)</f>
        <v>0</v>
      </c>
    </row>
    <row r="25" spans="1:6" s="22" customFormat="1" ht="13.5" thickBot="1">
      <c r="A25" s="121" t="s">
        <v>91</v>
      </c>
      <c r="B25" s="25" t="s">
        <v>92</v>
      </c>
      <c r="C25" s="26"/>
      <c r="D25" s="27"/>
      <c r="E25" s="28"/>
      <c r="F25" s="29"/>
    </row>
    <row r="26" spans="1:6" s="22" customFormat="1" ht="13.5" thickBot="1">
      <c r="A26" s="116" t="s">
        <v>93</v>
      </c>
      <c r="B26" s="117" t="s">
        <v>94</v>
      </c>
      <c r="C26" s="131">
        <v>29.44</v>
      </c>
      <c r="D26" s="127" t="s">
        <v>46</v>
      </c>
      <c r="E26" s="128"/>
      <c r="F26" s="128">
        <f>C26*E26</f>
        <v>0</v>
      </c>
    </row>
    <row r="27" spans="1:6" s="2" customFormat="1" ht="13.5" thickBot="1">
      <c r="A27" s="13"/>
      <c r="B27" s="14"/>
      <c r="C27" s="52" t="s">
        <v>39</v>
      </c>
      <c r="D27" s="53"/>
      <c r="E27" s="54"/>
      <c r="F27" s="55">
        <f>SUM(F26:F26)</f>
        <v>0</v>
      </c>
    </row>
    <row r="28" spans="1:6" s="2" customFormat="1" ht="13.5" thickBot="1">
      <c r="A28" s="15"/>
      <c r="C28" s="3"/>
    </row>
    <row r="29" spans="1:6" s="2" customFormat="1">
      <c r="A29" s="4"/>
      <c r="C29" s="37" t="s">
        <v>42</v>
      </c>
      <c r="D29" s="38"/>
      <c r="E29" s="39"/>
      <c r="F29" s="40">
        <f>SUM(F8+F12+F15+F19+F24+F27)</f>
        <v>0</v>
      </c>
    </row>
    <row r="30" spans="1:6" s="2" customFormat="1" ht="13.5" thickBot="1">
      <c r="A30" s="4"/>
      <c r="C30" s="48" t="s">
        <v>43</v>
      </c>
      <c r="D30" s="49"/>
      <c r="E30" s="50"/>
      <c r="F30" s="51">
        <f>F29*0.27</f>
        <v>0</v>
      </c>
    </row>
    <row r="31" spans="1:6" s="2" customFormat="1" ht="22.5" customHeight="1" thickBot="1">
      <c r="A31" s="4"/>
      <c r="C31" s="52" t="s">
        <v>44</v>
      </c>
      <c r="D31" s="53"/>
      <c r="E31" s="54"/>
      <c r="F31" s="55">
        <f>SUM(F29,F30)</f>
        <v>0</v>
      </c>
    </row>
  </sheetData>
  <phoneticPr fontId="0" type="noConversion"/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>&amp;C&amp;"-,Félkövér"Szeged, Móra utca útburkolat felújítása (Tsz.: 310/16/2013.)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E27" sqref="E27"/>
    </sheetView>
  </sheetViews>
  <sheetFormatPr defaultRowHeight="12.75"/>
  <cols>
    <col min="1" max="1" width="10.140625" style="56" customWidth="1"/>
    <col min="2" max="2" width="45.140625" style="44" customWidth="1"/>
    <col min="3" max="3" width="11.140625" style="57" customWidth="1"/>
    <col min="4" max="4" width="6" style="44" customWidth="1"/>
    <col min="5" max="6" width="10.42578125" style="44" customWidth="1"/>
    <col min="7" max="16384" width="9.140625" style="44"/>
  </cols>
  <sheetData>
    <row r="1" spans="1:6" s="2" customFormat="1" ht="16.5" thickBot="1">
      <c r="A1" s="285" t="s">
        <v>167</v>
      </c>
      <c r="B1" s="286"/>
      <c r="C1" s="151"/>
    </row>
    <row r="2" spans="1:6" s="2" customFormat="1" ht="16.5" thickBot="1">
      <c r="A2" s="4"/>
      <c r="B2" s="103" t="s">
        <v>123</v>
      </c>
      <c r="C2" s="171"/>
      <c r="D2" s="172"/>
      <c r="E2" s="154"/>
    </row>
    <row r="3" spans="1:6" s="22" customFormat="1" ht="39" thickBot="1">
      <c r="A3" s="17" t="s">
        <v>34</v>
      </c>
      <c r="B3" s="18" t="s">
        <v>35</v>
      </c>
      <c r="C3" s="19" t="s">
        <v>1</v>
      </c>
      <c r="D3" s="18" t="s">
        <v>36</v>
      </c>
      <c r="E3" s="20" t="s">
        <v>37</v>
      </c>
      <c r="F3" s="21" t="s">
        <v>38</v>
      </c>
    </row>
    <row r="4" spans="1:6" s="23" customFormat="1" ht="13.5" thickBot="1">
      <c r="A4" s="5"/>
      <c r="B4" s="5"/>
      <c r="C4" s="6"/>
      <c r="D4" s="5"/>
      <c r="E4" s="7"/>
      <c r="F4" s="7"/>
    </row>
    <row r="5" spans="1:6" s="22" customFormat="1" ht="13.5" thickBot="1">
      <c r="A5" s="24">
        <v>10</v>
      </c>
      <c r="B5" s="25" t="s">
        <v>47</v>
      </c>
      <c r="C5" s="26"/>
      <c r="D5" s="27"/>
      <c r="E5" s="28"/>
      <c r="F5" s="29"/>
    </row>
    <row r="6" spans="1:6" s="2" customFormat="1">
      <c r="A6" s="59" t="s">
        <v>95</v>
      </c>
      <c r="B6" s="30" t="s">
        <v>48</v>
      </c>
      <c r="C6" s="31">
        <v>1</v>
      </c>
      <c r="D6" s="32" t="s">
        <v>49</v>
      </c>
      <c r="E6" s="87"/>
      <c r="F6" s="33">
        <f>C6*E6</f>
        <v>0</v>
      </c>
    </row>
    <row r="7" spans="1:6" s="2" customFormat="1" ht="13.5" thickBot="1">
      <c r="A7" s="8" t="s">
        <v>41</v>
      </c>
      <c r="B7" s="9" t="s">
        <v>50</v>
      </c>
      <c r="C7" s="34">
        <v>1</v>
      </c>
      <c r="D7" s="35" t="s">
        <v>51</v>
      </c>
      <c r="E7" s="88"/>
      <c r="F7" s="120">
        <f>C7*E7</f>
        <v>0</v>
      </c>
    </row>
    <row r="8" spans="1:6" s="23" customFormat="1" ht="13.5" thickBot="1">
      <c r="A8" s="5"/>
      <c r="B8" s="5"/>
      <c r="C8" s="52" t="s">
        <v>39</v>
      </c>
      <c r="D8" s="38"/>
      <c r="E8" s="39"/>
      <c r="F8" s="40">
        <f>SUM(F6:F7)</f>
        <v>0</v>
      </c>
    </row>
    <row r="9" spans="1:6" s="22" customFormat="1" ht="13.5" thickBot="1">
      <c r="A9" s="121" t="s">
        <v>75</v>
      </c>
      <c r="B9" s="25" t="s">
        <v>52</v>
      </c>
      <c r="C9" s="26"/>
      <c r="D9" s="27"/>
      <c r="E9" s="28"/>
      <c r="F9" s="29"/>
    </row>
    <row r="10" spans="1:6">
      <c r="A10" s="116" t="s">
        <v>73</v>
      </c>
      <c r="B10" s="117" t="s">
        <v>74</v>
      </c>
      <c r="C10" s="131">
        <v>17.311999999999998</v>
      </c>
      <c r="D10" s="118" t="s">
        <v>46</v>
      </c>
      <c r="E10" s="119"/>
      <c r="F10" s="120">
        <f>C10*E10</f>
        <v>0</v>
      </c>
    </row>
    <row r="11" spans="1:6" s="22" customFormat="1" ht="13.5" thickBot="1">
      <c r="A11" s="59" t="s">
        <v>71</v>
      </c>
      <c r="B11" s="60" t="s">
        <v>72</v>
      </c>
      <c r="C11" s="167">
        <v>111.38</v>
      </c>
      <c r="D11" s="122" t="s">
        <v>3</v>
      </c>
      <c r="E11" s="123"/>
      <c r="F11" s="124">
        <f>C11*E11</f>
        <v>0</v>
      </c>
    </row>
    <row r="12" spans="1:6" s="2" customFormat="1" ht="13.5" thickBot="1">
      <c r="A12" s="13"/>
      <c r="B12" s="14"/>
      <c r="C12" s="52" t="s">
        <v>39</v>
      </c>
      <c r="D12" s="53"/>
      <c r="E12" s="54"/>
      <c r="F12" s="55">
        <f>SUM(F10:F11)</f>
        <v>0</v>
      </c>
    </row>
    <row r="13" spans="1:6" s="22" customFormat="1" ht="13.5" thickBot="1">
      <c r="A13" s="121" t="s">
        <v>76</v>
      </c>
      <c r="B13" s="25" t="s">
        <v>77</v>
      </c>
      <c r="C13" s="26"/>
      <c r="D13" s="27"/>
      <c r="E13" s="28"/>
      <c r="F13" s="29"/>
    </row>
    <row r="14" spans="1:6" s="22" customFormat="1" ht="13.5" thickBot="1">
      <c r="A14" s="116" t="s">
        <v>66</v>
      </c>
      <c r="B14" s="169" t="s">
        <v>78</v>
      </c>
      <c r="C14" s="173">
        <v>86.56</v>
      </c>
      <c r="D14" s="127" t="s">
        <v>3</v>
      </c>
      <c r="E14" s="128"/>
      <c r="F14" s="128">
        <f>C14*E14</f>
        <v>0</v>
      </c>
    </row>
    <row r="15" spans="1:6" s="2" customFormat="1" ht="13.5" thickBot="1">
      <c r="A15" s="13"/>
      <c r="B15" s="14"/>
      <c r="C15" s="52" t="s">
        <v>39</v>
      </c>
      <c r="D15" s="53"/>
      <c r="E15" s="54"/>
      <c r="F15" s="55">
        <f>SUM(F14:F14)</f>
        <v>0</v>
      </c>
    </row>
    <row r="16" spans="1:6" s="22" customFormat="1" ht="13.5" thickBot="1">
      <c r="A16" s="121" t="s">
        <v>79</v>
      </c>
      <c r="B16" s="25" t="s">
        <v>82</v>
      </c>
      <c r="C16" s="26"/>
      <c r="D16" s="27"/>
      <c r="E16" s="28"/>
      <c r="F16" s="29"/>
    </row>
    <row r="17" spans="1:6" s="22" customFormat="1">
      <c r="A17" s="116" t="s">
        <v>80</v>
      </c>
      <c r="B17" s="117" t="s">
        <v>81</v>
      </c>
      <c r="C17" s="131">
        <v>865.6</v>
      </c>
      <c r="D17" s="125" t="s">
        <v>3</v>
      </c>
      <c r="E17" s="126"/>
      <c r="F17" s="126">
        <f>C17*E17</f>
        <v>0</v>
      </c>
    </row>
    <row r="18" spans="1:6" s="22" customFormat="1" ht="13.5" thickBot="1">
      <c r="A18" s="59" t="s">
        <v>69</v>
      </c>
      <c r="B18" s="60" t="s">
        <v>70</v>
      </c>
      <c r="C18" s="167">
        <f>Menny!AG20</f>
        <v>22.276</v>
      </c>
      <c r="D18" s="122" t="s">
        <v>46</v>
      </c>
      <c r="E18" s="123"/>
      <c r="F18" s="123">
        <f>C18*E18</f>
        <v>0</v>
      </c>
    </row>
    <row r="19" spans="1:6" s="2" customFormat="1" ht="13.5" thickBot="1">
      <c r="A19" s="13"/>
      <c r="B19" s="14"/>
      <c r="C19" s="52" t="s">
        <v>39</v>
      </c>
      <c r="D19" s="53"/>
      <c r="E19" s="54"/>
      <c r="F19" s="55">
        <f>SUM(F17:F18)</f>
        <v>0</v>
      </c>
    </row>
    <row r="20" spans="1:6" s="2" customFormat="1" ht="13.5" thickBot="1">
      <c r="A20" s="121" t="s">
        <v>83</v>
      </c>
      <c r="B20" s="25" t="s">
        <v>40</v>
      </c>
      <c r="C20" s="26"/>
      <c r="D20" s="27"/>
      <c r="E20" s="28"/>
      <c r="F20" s="29"/>
    </row>
    <row r="21" spans="1:6" s="2" customFormat="1">
      <c r="A21" s="59" t="s">
        <v>84</v>
      </c>
      <c r="B21" s="163" t="s">
        <v>85</v>
      </c>
      <c r="C21" s="143">
        <v>22.276</v>
      </c>
      <c r="D21" s="164" t="s">
        <v>46</v>
      </c>
      <c r="E21" s="12"/>
      <c r="F21" s="11">
        <f>C21*E21</f>
        <v>0</v>
      </c>
    </row>
    <row r="22" spans="1:6" s="2" customFormat="1">
      <c r="A22" s="59" t="s">
        <v>87</v>
      </c>
      <c r="B22" s="163" t="s">
        <v>88</v>
      </c>
      <c r="C22" s="143">
        <v>5.569</v>
      </c>
      <c r="D22" s="164" t="s">
        <v>46</v>
      </c>
      <c r="E22" s="12"/>
      <c r="F22" s="11">
        <f>C22*E22</f>
        <v>0</v>
      </c>
    </row>
    <row r="23" spans="1:6" s="2" customFormat="1" ht="13.5" thickBot="1">
      <c r="A23" s="59" t="s">
        <v>89</v>
      </c>
      <c r="B23" s="163" t="s">
        <v>90</v>
      </c>
      <c r="C23" s="145">
        <v>103.87199999999999</v>
      </c>
      <c r="D23" s="165" t="s">
        <v>46</v>
      </c>
      <c r="E23" s="147"/>
      <c r="F23" s="124">
        <f>C23*E23</f>
        <v>0</v>
      </c>
    </row>
    <row r="24" spans="1:6" s="2" customFormat="1" ht="13.5" thickBot="1">
      <c r="A24" s="13"/>
      <c r="B24" s="14"/>
      <c r="C24" s="52" t="s">
        <v>39</v>
      </c>
      <c r="D24" s="53"/>
      <c r="E24" s="54"/>
      <c r="F24" s="55">
        <f>SUM(F21:F23)</f>
        <v>0</v>
      </c>
    </row>
    <row r="25" spans="1:6" s="22" customFormat="1" ht="13.5" thickBot="1">
      <c r="A25" s="121" t="s">
        <v>91</v>
      </c>
      <c r="B25" s="25" t="s">
        <v>92</v>
      </c>
      <c r="C25" s="26"/>
      <c r="D25" s="27"/>
      <c r="E25" s="28"/>
      <c r="F25" s="29"/>
    </row>
    <row r="26" spans="1:6" s="22" customFormat="1" ht="13.5" thickBot="1">
      <c r="A26" s="116" t="s">
        <v>93</v>
      </c>
      <c r="B26" s="117" t="s">
        <v>94</v>
      </c>
      <c r="C26" s="131">
        <v>86.56</v>
      </c>
      <c r="D26" s="127" t="s">
        <v>46</v>
      </c>
      <c r="E26" s="128"/>
      <c r="F26" s="128">
        <f>C26*E26</f>
        <v>0</v>
      </c>
    </row>
    <row r="27" spans="1:6" s="2" customFormat="1" ht="13.5" thickBot="1">
      <c r="A27" s="13"/>
      <c r="B27" s="14"/>
      <c r="C27" s="52" t="s">
        <v>39</v>
      </c>
      <c r="D27" s="53"/>
      <c r="E27" s="54"/>
      <c r="F27" s="55">
        <f>SUM(F26:F26)</f>
        <v>0</v>
      </c>
    </row>
    <row r="28" spans="1:6" s="2" customFormat="1" ht="13.5" thickBot="1">
      <c r="A28" s="15"/>
      <c r="C28" s="3"/>
    </row>
    <row r="29" spans="1:6" s="2" customFormat="1">
      <c r="A29" s="4"/>
      <c r="C29" s="37" t="s">
        <v>42</v>
      </c>
      <c r="D29" s="38"/>
      <c r="E29" s="39"/>
      <c r="F29" s="40">
        <f>SUM(F8+F12+F15+F19+F24+F27)</f>
        <v>0</v>
      </c>
    </row>
    <row r="30" spans="1:6" s="2" customFormat="1" ht="13.5" thickBot="1">
      <c r="A30" s="4"/>
      <c r="C30" s="48" t="s">
        <v>43</v>
      </c>
      <c r="D30" s="49"/>
      <c r="E30" s="50"/>
      <c r="F30" s="51">
        <f>F29*0.27</f>
        <v>0</v>
      </c>
    </row>
    <row r="31" spans="1:6" s="2" customFormat="1" ht="22.5" customHeight="1" thickBot="1">
      <c r="A31" s="4"/>
      <c r="C31" s="52" t="s">
        <v>44</v>
      </c>
      <c r="D31" s="53"/>
      <c r="E31" s="54"/>
      <c r="F31" s="55">
        <f>SUM(F29,F30)</f>
        <v>0</v>
      </c>
    </row>
  </sheetData>
  <phoneticPr fontId="0" type="noConversion"/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>&amp;C&amp;"-,Félkövér"Szeged, Móra utca útburkolat felújítása (Tsz.: 310/16/2013.)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F33" sqref="F33"/>
    </sheetView>
  </sheetViews>
  <sheetFormatPr defaultRowHeight="12.75"/>
  <cols>
    <col min="1" max="1" width="10.140625" style="56" customWidth="1"/>
    <col min="2" max="2" width="45.140625" style="44" customWidth="1"/>
    <col min="3" max="3" width="11.140625" style="57" customWidth="1"/>
    <col min="4" max="4" width="6" style="44" customWidth="1"/>
    <col min="5" max="6" width="10.42578125" style="44" customWidth="1"/>
    <col min="7" max="16384" width="9.140625" style="44"/>
  </cols>
  <sheetData>
    <row r="1" spans="1:6" s="2" customFormat="1" ht="16.5" thickBot="1">
      <c r="A1" s="285" t="s">
        <v>167</v>
      </c>
      <c r="B1" s="286"/>
      <c r="C1" s="151"/>
      <c r="D1" s="174"/>
      <c r="E1" s="174"/>
      <c r="F1" s="174"/>
    </row>
    <row r="2" spans="1:6" s="2" customFormat="1" ht="16.5" thickBot="1">
      <c r="A2" s="4"/>
      <c r="B2" s="103" t="s">
        <v>124</v>
      </c>
      <c r="C2" s="161"/>
      <c r="D2" s="162"/>
      <c r="E2" s="162"/>
      <c r="F2" s="174"/>
    </row>
    <row r="3" spans="1:6" s="22" customFormat="1" ht="39" thickBot="1">
      <c r="A3" s="17" t="s">
        <v>34</v>
      </c>
      <c r="B3" s="18" t="s">
        <v>35</v>
      </c>
      <c r="C3" s="19" t="s">
        <v>1</v>
      </c>
      <c r="D3" s="18" t="s">
        <v>36</v>
      </c>
      <c r="E3" s="20" t="s">
        <v>37</v>
      </c>
      <c r="F3" s="21" t="s">
        <v>38</v>
      </c>
    </row>
    <row r="4" spans="1:6" s="23" customFormat="1" ht="13.5" thickBot="1">
      <c r="A4" s="5"/>
      <c r="B4" s="5"/>
      <c r="C4" s="6"/>
      <c r="D4" s="5"/>
      <c r="E4" s="7"/>
      <c r="F4" s="7"/>
    </row>
    <row r="5" spans="1:6" s="22" customFormat="1" ht="13.5" thickBot="1">
      <c r="A5" s="24">
        <v>10</v>
      </c>
      <c r="B5" s="25" t="s">
        <v>47</v>
      </c>
      <c r="C5" s="26"/>
      <c r="D5" s="27"/>
      <c r="E5" s="28"/>
      <c r="F5" s="29"/>
    </row>
    <row r="6" spans="1:6" s="2" customFormat="1">
      <c r="A6" s="59" t="s">
        <v>95</v>
      </c>
      <c r="B6" s="30" t="s">
        <v>48</v>
      </c>
      <c r="C6" s="31">
        <v>1</v>
      </c>
      <c r="D6" s="32" t="s">
        <v>49</v>
      </c>
      <c r="E6" s="87"/>
      <c r="F6" s="33">
        <f>C6*E6</f>
        <v>0</v>
      </c>
    </row>
    <row r="7" spans="1:6" s="2" customFormat="1" ht="13.5" thickBot="1">
      <c r="A7" s="8" t="s">
        <v>41</v>
      </c>
      <c r="B7" s="9" t="s">
        <v>50</v>
      </c>
      <c r="C7" s="34">
        <v>1</v>
      </c>
      <c r="D7" s="35" t="s">
        <v>51</v>
      </c>
      <c r="E7" s="88"/>
      <c r="F7" s="120">
        <f>C7*E7</f>
        <v>0</v>
      </c>
    </row>
    <row r="8" spans="1:6" s="23" customFormat="1" ht="13.5" thickBot="1">
      <c r="A8" s="5"/>
      <c r="B8" s="5"/>
      <c r="C8" s="52" t="s">
        <v>39</v>
      </c>
      <c r="D8" s="38"/>
      <c r="E8" s="39"/>
      <c r="F8" s="40">
        <f>SUM(F6:F7)</f>
        <v>0</v>
      </c>
    </row>
    <row r="9" spans="1:6" s="22" customFormat="1" ht="13.5" thickBot="1">
      <c r="A9" s="121" t="s">
        <v>75</v>
      </c>
      <c r="B9" s="25" t="s">
        <v>52</v>
      </c>
      <c r="C9" s="26"/>
      <c r="D9" s="27"/>
      <c r="E9" s="28"/>
      <c r="F9" s="29"/>
    </row>
    <row r="10" spans="1:6">
      <c r="A10" s="116" t="s">
        <v>73</v>
      </c>
      <c r="B10" s="117" t="s">
        <v>74</v>
      </c>
      <c r="C10" s="131">
        <v>8.8420000000000005</v>
      </c>
      <c r="D10" s="118" t="s">
        <v>46</v>
      </c>
      <c r="E10" s="119"/>
      <c r="F10" s="120">
        <f>C10*E10</f>
        <v>0</v>
      </c>
    </row>
    <row r="11" spans="1:6" s="22" customFormat="1" ht="13.5" thickBot="1">
      <c r="A11" s="59" t="s">
        <v>71</v>
      </c>
      <c r="B11" s="60" t="s">
        <v>72</v>
      </c>
      <c r="C11" s="168">
        <v>88.42</v>
      </c>
      <c r="D11" s="122" t="s">
        <v>3</v>
      </c>
      <c r="E11" s="123"/>
      <c r="F11" s="124">
        <f>C11*E11</f>
        <v>0</v>
      </c>
    </row>
    <row r="12" spans="1:6" s="2" customFormat="1" ht="13.5" thickBot="1">
      <c r="A12" s="13"/>
      <c r="B12" s="14"/>
      <c r="C12" s="52" t="s">
        <v>39</v>
      </c>
      <c r="D12" s="53"/>
      <c r="E12" s="54"/>
      <c r="F12" s="55">
        <f>SUM(F10:F11)</f>
        <v>0</v>
      </c>
    </row>
    <row r="13" spans="1:6" s="22" customFormat="1" ht="13.5" thickBot="1">
      <c r="A13" s="121" t="s">
        <v>76</v>
      </c>
      <c r="B13" s="25" t="s">
        <v>77</v>
      </c>
      <c r="C13" s="26"/>
      <c r="D13" s="27"/>
      <c r="E13" s="28"/>
      <c r="F13" s="29"/>
    </row>
    <row r="14" spans="1:6" s="22" customFormat="1" ht="15.75" thickBot="1">
      <c r="A14" s="116" t="s">
        <v>66</v>
      </c>
      <c r="B14" s="169" t="s">
        <v>78</v>
      </c>
      <c r="C14" s="170">
        <v>44.21</v>
      </c>
      <c r="D14" s="127" t="s">
        <v>3</v>
      </c>
      <c r="E14" s="128"/>
      <c r="F14" s="128">
        <f>C14*E14</f>
        <v>0</v>
      </c>
    </row>
    <row r="15" spans="1:6" s="2" customFormat="1" ht="13.5" thickBot="1">
      <c r="A15" s="13"/>
      <c r="B15" s="14"/>
      <c r="C15" s="52" t="s">
        <v>39</v>
      </c>
      <c r="D15" s="53"/>
      <c r="E15" s="54"/>
      <c r="F15" s="55">
        <f>SUM(F14:F14)</f>
        <v>0</v>
      </c>
    </row>
    <row r="16" spans="1:6" s="22" customFormat="1" ht="13.5" thickBot="1">
      <c r="A16" s="121" t="s">
        <v>79</v>
      </c>
      <c r="B16" s="25" t="s">
        <v>82</v>
      </c>
      <c r="C16" s="26"/>
      <c r="D16" s="27"/>
      <c r="E16" s="28"/>
      <c r="F16" s="29"/>
    </row>
    <row r="17" spans="1:6" s="22" customFormat="1">
      <c r="A17" s="116" t="s">
        <v>80</v>
      </c>
      <c r="B17" s="117" t="s">
        <v>81</v>
      </c>
      <c r="C17" s="131">
        <v>442.1</v>
      </c>
      <c r="D17" s="125" t="s">
        <v>3</v>
      </c>
      <c r="E17" s="126"/>
      <c r="F17" s="126">
        <f>C17*E17</f>
        <v>0</v>
      </c>
    </row>
    <row r="18" spans="1:6" s="22" customFormat="1" ht="13.5" thickBot="1">
      <c r="A18" s="59" t="s">
        <v>69</v>
      </c>
      <c r="B18" s="60" t="s">
        <v>70</v>
      </c>
      <c r="C18" s="167">
        <f>Menny!AH20</f>
        <v>17.684000000000005</v>
      </c>
      <c r="D18" s="122" t="s">
        <v>46</v>
      </c>
      <c r="E18" s="123"/>
      <c r="F18" s="123">
        <f>C18*E18</f>
        <v>0</v>
      </c>
    </row>
    <row r="19" spans="1:6" s="2" customFormat="1" ht="13.5" thickBot="1">
      <c r="A19" s="13"/>
      <c r="B19" s="14"/>
      <c r="C19" s="52" t="s">
        <v>39</v>
      </c>
      <c r="D19" s="53"/>
      <c r="E19" s="54"/>
      <c r="F19" s="55">
        <f>SUM(F17:F18)</f>
        <v>0</v>
      </c>
    </row>
    <row r="20" spans="1:6" s="2" customFormat="1" ht="13.5" thickBot="1">
      <c r="A20" s="121" t="s">
        <v>83</v>
      </c>
      <c r="B20" s="25" t="s">
        <v>40</v>
      </c>
      <c r="C20" s="26"/>
      <c r="D20" s="27"/>
      <c r="E20" s="28"/>
      <c r="F20" s="29"/>
    </row>
    <row r="21" spans="1:6" s="2" customFormat="1">
      <c r="A21" s="59" t="s">
        <v>84</v>
      </c>
      <c r="B21" s="163" t="s">
        <v>85</v>
      </c>
      <c r="C21" s="143">
        <v>17.684000000000005</v>
      </c>
      <c r="D21" s="164" t="s">
        <v>46</v>
      </c>
      <c r="E21" s="12"/>
      <c r="F21" s="11">
        <f>C21*E21</f>
        <v>0</v>
      </c>
    </row>
    <row r="22" spans="1:6" s="2" customFormat="1">
      <c r="A22" s="59" t="s">
        <v>87</v>
      </c>
      <c r="B22" s="163" t="s">
        <v>88</v>
      </c>
      <c r="C22" s="143">
        <v>4.4210000000000012</v>
      </c>
      <c r="D22" s="164" t="s">
        <v>46</v>
      </c>
      <c r="E22" s="12"/>
      <c r="F22" s="11">
        <f>C22*E22</f>
        <v>0</v>
      </c>
    </row>
    <row r="23" spans="1:6" s="2" customFormat="1" ht="13.5" thickBot="1">
      <c r="A23" s="59" t="s">
        <v>89</v>
      </c>
      <c r="B23" s="163" t="s">
        <v>90</v>
      </c>
      <c r="C23" s="145">
        <v>53.052</v>
      </c>
      <c r="D23" s="165" t="s">
        <v>46</v>
      </c>
      <c r="E23" s="147"/>
      <c r="F23" s="124">
        <f>C23*E23</f>
        <v>0</v>
      </c>
    </row>
    <row r="24" spans="1:6" s="2" customFormat="1" ht="13.5" thickBot="1">
      <c r="A24" s="13"/>
      <c r="B24" s="14"/>
      <c r="C24" s="52" t="s">
        <v>39</v>
      </c>
      <c r="D24" s="53"/>
      <c r="E24" s="54"/>
      <c r="F24" s="55">
        <f>SUM(F21:F23)</f>
        <v>0</v>
      </c>
    </row>
    <row r="25" spans="1:6" s="22" customFormat="1" ht="13.5" thickBot="1">
      <c r="A25" s="121" t="s">
        <v>91</v>
      </c>
      <c r="B25" s="25" t="s">
        <v>92</v>
      </c>
      <c r="C25" s="26"/>
      <c r="D25" s="27"/>
      <c r="E25" s="28"/>
      <c r="F25" s="29"/>
    </row>
    <row r="26" spans="1:6" s="22" customFormat="1" ht="13.5" thickBot="1">
      <c r="A26" s="116" t="s">
        <v>93</v>
      </c>
      <c r="B26" s="117" t="s">
        <v>94</v>
      </c>
      <c r="C26" s="131">
        <v>44.21</v>
      </c>
      <c r="D26" s="127" t="s">
        <v>46</v>
      </c>
      <c r="E26" s="128"/>
      <c r="F26" s="128">
        <f>C26*E26</f>
        <v>0</v>
      </c>
    </row>
    <row r="27" spans="1:6" s="2" customFormat="1" ht="13.5" thickBot="1">
      <c r="A27" s="13"/>
      <c r="B27" s="14"/>
      <c r="C27" s="52" t="s">
        <v>39</v>
      </c>
      <c r="D27" s="53"/>
      <c r="E27" s="54"/>
      <c r="F27" s="55">
        <f>SUM(F26:F26)</f>
        <v>0</v>
      </c>
    </row>
    <row r="28" spans="1:6" s="2" customFormat="1" ht="13.5" thickBot="1">
      <c r="A28" s="15"/>
      <c r="C28" s="3"/>
    </row>
    <row r="29" spans="1:6" s="2" customFormat="1">
      <c r="A29" s="4"/>
      <c r="C29" s="37" t="s">
        <v>42</v>
      </c>
      <c r="D29" s="38"/>
      <c r="E29" s="39"/>
      <c r="F29" s="40">
        <f>SUM(F8+F12+F15+F19+F24+F27)</f>
        <v>0</v>
      </c>
    </row>
    <row r="30" spans="1:6" s="2" customFormat="1" ht="13.5" thickBot="1">
      <c r="A30" s="4"/>
      <c r="C30" s="48" t="s">
        <v>43</v>
      </c>
      <c r="D30" s="49"/>
      <c r="E30" s="50"/>
      <c r="F30" s="51">
        <f>F29*0.27</f>
        <v>0</v>
      </c>
    </row>
    <row r="31" spans="1:6" s="2" customFormat="1" ht="22.5" customHeight="1" thickBot="1">
      <c r="A31" s="4"/>
      <c r="C31" s="52" t="s">
        <v>44</v>
      </c>
      <c r="D31" s="53"/>
      <c r="E31" s="54"/>
      <c r="F31" s="55">
        <f>SUM(F29,F30)</f>
        <v>0</v>
      </c>
    </row>
  </sheetData>
  <phoneticPr fontId="0" type="noConversion"/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>&amp;C&amp;"-,Félkövér"Szeged, Móra utca útburkolat felújítása (Tsz.: 310/16/2013.)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E27" sqref="E27"/>
    </sheetView>
  </sheetViews>
  <sheetFormatPr defaultRowHeight="12.75"/>
  <cols>
    <col min="1" max="1" width="10.140625" style="56" customWidth="1"/>
    <col min="2" max="2" width="45.140625" style="44" customWidth="1"/>
    <col min="3" max="3" width="11.140625" style="57" customWidth="1"/>
    <col min="4" max="4" width="6" style="44" customWidth="1"/>
    <col min="5" max="6" width="10.42578125" style="44" customWidth="1"/>
    <col min="7" max="16384" width="9.140625" style="44"/>
  </cols>
  <sheetData>
    <row r="1" spans="1:6" s="2" customFormat="1" ht="16.5" thickBot="1">
      <c r="A1" s="285" t="s">
        <v>167</v>
      </c>
      <c r="B1" s="286"/>
      <c r="C1" s="151"/>
      <c r="D1" s="174"/>
      <c r="E1" s="174"/>
      <c r="F1" s="174"/>
    </row>
    <row r="2" spans="1:6" s="2" customFormat="1" ht="16.5" thickBot="1">
      <c r="A2" s="4"/>
      <c r="B2" s="175" t="s">
        <v>125</v>
      </c>
      <c r="C2" s="161"/>
      <c r="D2" s="162"/>
      <c r="E2" s="162"/>
      <c r="F2" s="174"/>
    </row>
    <row r="3" spans="1:6" s="22" customFormat="1" ht="39" thickBot="1">
      <c r="A3" s="17" t="s">
        <v>34</v>
      </c>
      <c r="B3" s="18" t="s">
        <v>35</v>
      </c>
      <c r="C3" s="19" t="s">
        <v>1</v>
      </c>
      <c r="D3" s="18" t="s">
        <v>36</v>
      </c>
      <c r="E3" s="20" t="s">
        <v>37</v>
      </c>
      <c r="F3" s="21" t="s">
        <v>38</v>
      </c>
    </row>
    <row r="4" spans="1:6" s="23" customFormat="1" ht="13.5" thickBot="1">
      <c r="A4" s="5"/>
      <c r="B4" s="5"/>
      <c r="C4" s="6"/>
      <c r="D4" s="5"/>
      <c r="E4" s="7"/>
      <c r="F4" s="7"/>
    </row>
    <row r="5" spans="1:6" s="22" customFormat="1" ht="13.5" thickBot="1">
      <c r="A5" s="24">
        <v>10</v>
      </c>
      <c r="B5" s="25" t="s">
        <v>47</v>
      </c>
      <c r="C5" s="26"/>
      <c r="D5" s="27"/>
      <c r="E5" s="28"/>
      <c r="F5" s="29"/>
    </row>
    <row r="6" spans="1:6" s="2" customFormat="1">
      <c r="A6" s="59" t="s">
        <v>95</v>
      </c>
      <c r="B6" s="30" t="s">
        <v>48</v>
      </c>
      <c r="C6" s="31">
        <v>1</v>
      </c>
      <c r="D6" s="32" t="s">
        <v>49</v>
      </c>
      <c r="E6" s="87"/>
      <c r="F6" s="33">
        <f>C6*E6</f>
        <v>0</v>
      </c>
    </row>
    <row r="7" spans="1:6" s="2" customFormat="1" ht="13.5" thickBot="1">
      <c r="A7" s="8" t="s">
        <v>41</v>
      </c>
      <c r="B7" s="9" t="s">
        <v>50</v>
      </c>
      <c r="C7" s="34">
        <v>1</v>
      </c>
      <c r="D7" s="35" t="s">
        <v>51</v>
      </c>
      <c r="E7" s="88"/>
      <c r="F7" s="120">
        <f>C7*E7</f>
        <v>0</v>
      </c>
    </row>
    <row r="8" spans="1:6" s="23" customFormat="1" ht="13.5" thickBot="1">
      <c r="A8" s="5"/>
      <c r="B8" s="5"/>
      <c r="C8" s="52" t="s">
        <v>39</v>
      </c>
      <c r="D8" s="38"/>
      <c r="E8" s="39"/>
      <c r="F8" s="40">
        <f>SUM(F6:F7)</f>
        <v>0</v>
      </c>
    </row>
    <row r="9" spans="1:6" s="22" customFormat="1" ht="13.5" thickBot="1">
      <c r="A9" s="121" t="s">
        <v>75</v>
      </c>
      <c r="B9" s="25" t="s">
        <v>52</v>
      </c>
      <c r="C9" s="26"/>
      <c r="D9" s="27"/>
      <c r="E9" s="28"/>
      <c r="F9" s="29"/>
    </row>
    <row r="10" spans="1:6">
      <c r="A10" s="116" t="s">
        <v>73</v>
      </c>
      <c r="B10" s="117" t="s">
        <v>74</v>
      </c>
      <c r="C10" s="131">
        <v>6.8570000000000002</v>
      </c>
      <c r="D10" s="118" t="s">
        <v>46</v>
      </c>
      <c r="E10" s="119"/>
      <c r="F10" s="120">
        <f>C10*E10</f>
        <v>0</v>
      </c>
    </row>
    <row r="11" spans="1:6" s="22" customFormat="1" ht="13.5" thickBot="1">
      <c r="A11" s="59" t="s">
        <v>71</v>
      </c>
      <c r="B11" s="60" t="s">
        <v>72</v>
      </c>
      <c r="C11" s="168">
        <v>68.569999999999993</v>
      </c>
      <c r="D11" s="122" t="s">
        <v>3</v>
      </c>
      <c r="E11" s="123"/>
      <c r="F11" s="124">
        <f>C11*E11</f>
        <v>0</v>
      </c>
    </row>
    <row r="12" spans="1:6" s="2" customFormat="1" ht="13.5" thickBot="1">
      <c r="A12" s="13"/>
      <c r="B12" s="14"/>
      <c r="C12" s="52" t="s">
        <v>39</v>
      </c>
      <c r="D12" s="53"/>
      <c r="E12" s="54"/>
      <c r="F12" s="55">
        <f>SUM(F10:F11)</f>
        <v>0</v>
      </c>
    </row>
    <row r="13" spans="1:6" s="22" customFormat="1" ht="13.5" thickBot="1">
      <c r="A13" s="121" t="s">
        <v>76</v>
      </c>
      <c r="B13" s="25" t="s">
        <v>77</v>
      </c>
      <c r="C13" s="26"/>
      <c r="D13" s="27"/>
      <c r="E13" s="28"/>
      <c r="F13" s="29"/>
    </row>
    <row r="14" spans="1:6" s="22" customFormat="1" ht="15.75" thickBot="1">
      <c r="A14" s="116" t="s">
        <v>66</v>
      </c>
      <c r="B14" s="169" t="s">
        <v>78</v>
      </c>
      <c r="C14" s="170">
        <v>34.284999999999997</v>
      </c>
      <c r="D14" s="127" t="s">
        <v>3</v>
      </c>
      <c r="E14" s="128"/>
      <c r="F14" s="128">
        <f>C14*E14</f>
        <v>0</v>
      </c>
    </row>
    <row r="15" spans="1:6" s="2" customFormat="1" ht="13.5" thickBot="1">
      <c r="A15" s="13"/>
      <c r="B15" s="14"/>
      <c r="C15" s="52" t="s">
        <v>39</v>
      </c>
      <c r="D15" s="53"/>
      <c r="E15" s="54"/>
      <c r="F15" s="55">
        <f>SUM(F14:F14)</f>
        <v>0</v>
      </c>
    </row>
    <row r="16" spans="1:6" s="22" customFormat="1" ht="13.5" thickBot="1">
      <c r="A16" s="121" t="s">
        <v>79</v>
      </c>
      <c r="B16" s="25" t="s">
        <v>82</v>
      </c>
      <c r="C16" s="26"/>
      <c r="D16" s="27"/>
      <c r="E16" s="28"/>
      <c r="F16" s="29"/>
    </row>
    <row r="17" spans="1:6" s="22" customFormat="1">
      <c r="A17" s="116" t="s">
        <v>80</v>
      </c>
      <c r="B17" s="117" t="s">
        <v>81</v>
      </c>
      <c r="C17" s="131">
        <v>457.13333333333338</v>
      </c>
      <c r="D17" s="125" t="s">
        <v>3</v>
      </c>
      <c r="E17" s="126"/>
      <c r="F17" s="126">
        <f>C17*E17</f>
        <v>0</v>
      </c>
    </row>
    <row r="18" spans="1:6" s="22" customFormat="1" ht="13.5" thickBot="1">
      <c r="A18" s="59" t="s">
        <v>69</v>
      </c>
      <c r="B18" s="60" t="s">
        <v>70</v>
      </c>
      <c r="C18" s="167">
        <f>Menny!AI20</f>
        <v>13.714000000000002</v>
      </c>
      <c r="D18" s="122" t="s">
        <v>46</v>
      </c>
      <c r="E18" s="123"/>
      <c r="F18" s="123">
        <f>C18*E18</f>
        <v>0</v>
      </c>
    </row>
    <row r="19" spans="1:6" s="2" customFormat="1" ht="13.5" thickBot="1">
      <c r="A19" s="13"/>
      <c r="B19" s="14"/>
      <c r="C19" s="52" t="s">
        <v>39</v>
      </c>
      <c r="D19" s="53"/>
      <c r="E19" s="54"/>
      <c r="F19" s="55">
        <f>SUM(F17:F18)</f>
        <v>0</v>
      </c>
    </row>
    <row r="20" spans="1:6" s="2" customFormat="1" ht="13.5" thickBot="1">
      <c r="A20" s="121" t="s">
        <v>83</v>
      </c>
      <c r="B20" s="25" t="s">
        <v>40</v>
      </c>
      <c r="C20" s="26"/>
      <c r="D20" s="27"/>
      <c r="E20" s="28"/>
      <c r="F20" s="29"/>
    </row>
    <row r="21" spans="1:6" s="2" customFormat="1">
      <c r="A21" s="59" t="s">
        <v>84</v>
      </c>
      <c r="B21" s="163" t="s">
        <v>85</v>
      </c>
      <c r="C21" s="143">
        <v>13.714000000000002</v>
      </c>
      <c r="D21" s="164" t="s">
        <v>46</v>
      </c>
      <c r="E21" s="12"/>
      <c r="F21" s="11">
        <f>C21*E21</f>
        <v>0</v>
      </c>
    </row>
    <row r="22" spans="1:6" s="2" customFormat="1">
      <c r="A22" s="59" t="s">
        <v>87</v>
      </c>
      <c r="B22" s="163" t="s">
        <v>88</v>
      </c>
      <c r="C22" s="143">
        <v>3.4285000000000005</v>
      </c>
      <c r="D22" s="164" t="s">
        <v>46</v>
      </c>
      <c r="E22" s="12"/>
      <c r="F22" s="11">
        <f>C22*E22</f>
        <v>0</v>
      </c>
    </row>
    <row r="23" spans="1:6" s="2" customFormat="1" ht="13.5" thickBot="1">
      <c r="A23" s="59" t="s">
        <v>89</v>
      </c>
      <c r="B23" s="163" t="s">
        <v>90</v>
      </c>
      <c r="C23" s="145">
        <v>41.142000000000003</v>
      </c>
      <c r="D23" s="165" t="s">
        <v>46</v>
      </c>
      <c r="E23" s="147"/>
      <c r="F23" s="124">
        <f>C23*E23</f>
        <v>0</v>
      </c>
    </row>
    <row r="24" spans="1:6" s="2" customFormat="1" ht="13.5" thickBot="1">
      <c r="A24" s="13"/>
      <c r="B24" s="14"/>
      <c r="C24" s="52" t="s">
        <v>39</v>
      </c>
      <c r="D24" s="53"/>
      <c r="E24" s="54"/>
      <c r="F24" s="55">
        <f>SUM(F21:F23)</f>
        <v>0</v>
      </c>
    </row>
    <row r="25" spans="1:6" s="22" customFormat="1" ht="13.5" thickBot="1">
      <c r="A25" s="121" t="s">
        <v>91</v>
      </c>
      <c r="B25" s="25" t="s">
        <v>92</v>
      </c>
      <c r="C25" s="26"/>
      <c r="D25" s="27"/>
      <c r="E25" s="28"/>
      <c r="F25" s="29"/>
    </row>
    <row r="26" spans="1:6" s="22" customFormat="1" ht="13.5" thickBot="1">
      <c r="A26" s="116" t="s">
        <v>93</v>
      </c>
      <c r="B26" s="117" t="s">
        <v>94</v>
      </c>
      <c r="C26" s="131">
        <v>45.713333333333338</v>
      </c>
      <c r="D26" s="127" t="s">
        <v>46</v>
      </c>
      <c r="E26" s="128"/>
      <c r="F26" s="128">
        <f>C26*E26</f>
        <v>0</v>
      </c>
    </row>
    <row r="27" spans="1:6" s="2" customFormat="1" ht="13.5" thickBot="1">
      <c r="A27" s="13"/>
      <c r="B27" s="14"/>
      <c r="C27" s="52" t="s">
        <v>39</v>
      </c>
      <c r="D27" s="53"/>
      <c r="E27" s="54"/>
      <c r="F27" s="55">
        <f>SUM(F26:F26)</f>
        <v>0</v>
      </c>
    </row>
    <row r="28" spans="1:6" s="2" customFormat="1" ht="13.5" thickBot="1">
      <c r="A28" s="15"/>
      <c r="C28" s="3"/>
    </row>
    <row r="29" spans="1:6" s="2" customFormat="1">
      <c r="A29" s="4"/>
      <c r="C29" s="37" t="s">
        <v>42</v>
      </c>
      <c r="D29" s="38"/>
      <c r="E29" s="39"/>
      <c r="F29" s="40">
        <f>SUM(F8+F12+F15+F19+F24+F27)</f>
        <v>0</v>
      </c>
    </row>
    <row r="30" spans="1:6" s="2" customFormat="1" ht="13.5" thickBot="1">
      <c r="A30" s="4"/>
      <c r="C30" s="48" t="s">
        <v>43</v>
      </c>
      <c r="D30" s="49"/>
      <c r="E30" s="50"/>
      <c r="F30" s="51">
        <f>F29*0.27</f>
        <v>0</v>
      </c>
    </row>
    <row r="31" spans="1:6" s="2" customFormat="1" ht="22.5" customHeight="1" thickBot="1">
      <c r="A31" s="4"/>
      <c r="C31" s="52" t="s">
        <v>44</v>
      </c>
      <c r="D31" s="53"/>
      <c r="E31" s="54"/>
      <c r="F31" s="55">
        <f>SUM(F29,F30)</f>
        <v>0</v>
      </c>
    </row>
  </sheetData>
  <phoneticPr fontId="0" type="noConversion"/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>&amp;C&amp;"-,Félkövér"Szeged, Móra utca útburkolat felújítása (Tsz.: 310/16/2013.)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E28" sqref="E28"/>
    </sheetView>
  </sheetViews>
  <sheetFormatPr defaultRowHeight="12.75"/>
  <cols>
    <col min="1" max="1" width="10.140625" style="56" customWidth="1"/>
    <col min="2" max="2" width="45.140625" style="44" customWidth="1"/>
    <col min="3" max="3" width="11.140625" style="57" customWidth="1"/>
    <col min="4" max="4" width="6" style="44" customWidth="1"/>
    <col min="5" max="6" width="10.42578125" style="44" customWidth="1"/>
    <col min="7" max="16384" width="9.140625" style="44"/>
  </cols>
  <sheetData>
    <row r="1" spans="1:6" s="2" customFormat="1" ht="16.5" thickBot="1">
      <c r="A1" s="285" t="s">
        <v>167</v>
      </c>
      <c r="B1" s="286"/>
      <c r="C1" s="151"/>
      <c r="D1" s="174"/>
      <c r="E1" s="174"/>
      <c r="F1" s="174"/>
    </row>
    <row r="2" spans="1:6" s="2" customFormat="1" ht="16.5" thickBot="1">
      <c r="A2" s="4"/>
      <c r="B2" s="175" t="s">
        <v>126</v>
      </c>
      <c r="C2" s="161"/>
      <c r="D2" s="162"/>
      <c r="E2" s="162"/>
      <c r="F2" s="174"/>
    </row>
    <row r="3" spans="1:6" s="22" customFormat="1" ht="39" thickBot="1">
      <c r="A3" s="17" t="s">
        <v>34</v>
      </c>
      <c r="B3" s="18" t="s">
        <v>35</v>
      </c>
      <c r="C3" s="19" t="s">
        <v>1</v>
      </c>
      <c r="D3" s="18" t="s">
        <v>36</v>
      </c>
      <c r="E3" s="20" t="s">
        <v>37</v>
      </c>
      <c r="F3" s="21" t="s">
        <v>38</v>
      </c>
    </row>
    <row r="4" spans="1:6" s="23" customFormat="1" ht="13.5" thickBot="1">
      <c r="A4" s="5"/>
      <c r="B4" s="5"/>
      <c r="C4" s="6"/>
      <c r="D4" s="5"/>
      <c r="E4" s="7"/>
      <c r="F4" s="7"/>
    </row>
    <row r="5" spans="1:6" s="22" customFormat="1" ht="13.5" thickBot="1">
      <c r="A5" s="24">
        <v>10</v>
      </c>
      <c r="B5" s="25" t="s">
        <v>47</v>
      </c>
      <c r="C5" s="26"/>
      <c r="D5" s="27"/>
      <c r="E5" s="28"/>
      <c r="F5" s="29"/>
    </row>
    <row r="6" spans="1:6" s="2" customFormat="1">
      <c r="A6" s="59" t="s">
        <v>95</v>
      </c>
      <c r="B6" s="30" t="s">
        <v>48</v>
      </c>
      <c r="C6" s="31">
        <v>1</v>
      </c>
      <c r="D6" s="32" t="s">
        <v>49</v>
      </c>
      <c r="E6" s="87"/>
      <c r="F6" s="33">
        <f>C6*E6</f>
        <v>0</v>
      </c>
    </row>
    <row r="7" spans="1:6" s="2" customFormat="1" ht="13.5" thickBot="1">
      <c r="A7" s="8" t="s">
        <v>41</v>
      </c>
      <c r="B7" s="9" t="s">
        <v>50</v>
      </c>
      <c r="C7" s="34">
        <v>1</v>
      </c>
      <c r="D7" s="35" t="s">
        <v>51</v>
      </c>
      <c r="E7" s="88"/>
      <c r="F7" s="120">
        <f>C7*E7</f>
        <v>0</v>
      </c>
    </row>
    <row r="8" spans="1:6" s="23" customFormat="1" ht="13.5" thickBot="1">
      <c r="A8" s="5"/>
      <c r="B8" s="5"/>
      <c r="C8" s="52" t="s">
        <v>39</v>
      </c>
      <c r="D8" s="38"/>
      <c r="E8" s="39"/>
      <c r="F8" s="40">
        <f>SUM(F6:F7)</f>
        <v>0</v>
      </c>
    </row>
    <row r="9" spans="1:6" s="22" customFormat="1" ht="13.5" thickBot="1">
      <c r="A9" s="121" t="s">
        <v>75</v>
      </c>
      <c r="B9" s="25" t="s">
        <v>52</v>
      </c>
      <c r="C9" s="26"/>
      <c r="D9" s="27"/>
      <c r="E9" s="28"/>
      <c r="F9" s="29"/>
    </row>
    <row r="10" spans="1:6">
      <c r="A10" s="116" t="s">
        <v>73</v>
      </c>
      <c r="B10" s="117" t="s">
        <v>74</v>
      </c>
      <c r="C10" s="132">
        <f>Menny!AL10</f>
        <v>17.277000000000001</v>
      </c>
      <c r="D10" s="118" t="s">
        <v>46</v>
      </c>
      <c r="E10" s="119"/>
      <c r="F10" s="120">
        <f>C10*E10</f>
        <v>0</v>
      </c>
    </row>
    <row r="11" spans="1:6" s="22" customFormat="1" ht="13.5" thickBot="1">
      <c r="A11" s="59" t="s">
        <v>71</v>
      </c>
      <c r="B11" s="60" t="s">
        <v>72</v>
      </c>
      <c r="C11" s="168">
        <f>Menny!AL11</f>
        <v>172.77</v>
      </c>
      <c r="D11" s="122" t="s">
        <v>3</v>
      </c>
      <c r="E11" s="123"/>
      <c r="F11" s="124">
        <f>C11*E11</f>
        <v>0</v>
      </c>
    </row>
    <row r="12" spans="1:6" s="2" customFormat="1" ht="13.5" thickBot="1">
      <c r="A12" s="13"/>
      <c r="B12" s="14"/>
      <c r="C12" s="54" t="s">
        <v>39</v>
      </c>
      <c r="D12" s="53"/>
      <c r="E12" s="54"/>
      <c r="F12" s="55">
        <f>SUM(F10:F11)</f>
        <v>0</v>
      </c>
    </row>
    <row r="13" spans="1:6" s="22" customFormat="1" ht="13.5" thickBot="1">
      <c r="A13" s="121" t="s">
        <v>76</v>
      </c>
      <c r="B13" s="25" t="s">
        <v>77</v>
      </c>
      <c r="C13" s="28"/>
      <c r="D13" s="27"/>
      <c r="E13" s="28"/>
      <c r="F13" s="29"/>
    </row>
    <row r="14" spans="1:6" s="22" customFormat="1" ht="13.5" thickBot="1">
      <c r="A14" s="116" t="s">
        <v>66</v>
      </c>
      <c r="B14" s="169" t="s">
        <v>78</v>
      </c>
      <c r="C14" s="276">
        <f>Menny!AL14</f>
        <v>86.385000000000005</v>
      </c>
      <c r="D14" s="127" t="s">
        <v>3</v>
      </c>
      <c r="E14" s="128"/>
      <c r="F14" s="128">
        <f>C14*E14</f>
        <v>0</v>
      </c>
    </row>
    <row r="15" spans="1:6" s="2" customFormat="1" ht="13.5" thickBot="1">
      <c r="A15" s="13"/>
      <c r="B15" s="14"/>
      <c r="C15" s="54" t="s">
        <v>39</v>
      </c>
      <c r="D15" s="53"/>
      <c r="E15" s="54"/>
      <c r="F15" s="55">
        <f>SUM(F14:F14)</f>
        <v>0</v>
      </c>
    </row>
    <row r="16" spans="1:6" s="22" customFormat="1" ht="13.5" thickBot="1">
      <c r="A16" s="121" t="s">
        <v>79</v>
      </c>
      <c r="B16" s="25" t="s">
        <v>82</v>
      </c>
      <c r="C16" s="28"/>
      <c r="D16" s="27"/>
      <c r="E16" s="28"/>
      <c r="F16" s="29"/>
    </row>
    <row r="17" spans="1:6" s="22" customFormat="1">
      <c r="A17" s="116" t="s">
        <v>80</v>
      </c>
      <c r="B17" s="117" t="s">
        <v>81</v>
      </c>
      <c r="C17" s="132">
        <f>Menny!AL18</f>
        <v>863.85</v>
      </c>
      <c r="D17" s="125" t="s">
        <v>3</v>
      </c>
      <c r="E17" s="126"/>
      <c r="F17" s="126">
        <f>C17*E17</f>
        <v>0</v>
      </c>
    </row>
    <row r="18" spans="1:6" s="22" customFormat="1" ht="13.5" thickBot="1">
      <c r="A18" s="59" t="s">
        <v>69</v>
      </c>
      <c r="B18" s="60" t="s">
        <v>70</v>
      </c>
      <c r="C18" s="168">
        <f>Menny!AL20</f>
        <v>103.66199999999999</v>
      </c>
      <c r="D18" s="122" t="s">
        <v>46</v>
      </c>
      <c r="E18" s="123"/>
      <c r="F18" s="123">
        <f>C18*E18</f>
        <v>0</v>
      </c>
    </row>
    <row r="19" spans="1:6" s="2" customFormat="1" ht="13.5" thickBot="1">
      <c r="A19" s="13"/>
      <c r="B19" s="14"/>
      <c r="C19" s="54" t="s">
        <v>39</v>
      </c>
      <c r="D19" s="53"/>
      <c r="E19" s="54"/>
      <c r="F19" s="55">
        <f>SUM(F17:F18)</f>
        <v>0</v>
      </c>
    </row>
    <row r="20" spans="1:6" s="2" customFormat="1" ht="13.5" thickBot="1">
      <c r="A20" s="121" t="s">
        <v>83</v>
      </c>
      <c r="B20" s="25" t="s">
        <v>40</v>
      </c>
      <c r="C20" s="28"/>
      <c r="D20" s="27"/>
      <c r="E20" s="28"/>
      <c r="F20" s="29"/>
    </row>
    <row r="21" spans="1:6" s="2" customFormat="1">
      <c r="A21" s="59" t="s">
        <v>84</v>
      </c>
      <c r="B21" s="163" t="s">
        <v>85</v>
      </c>
      <c r="C21" s="208">
        <f>Menny!AL23</f>
        <v>34.554000000000002</v>
      </c>
      <c r="D21" s="164" t="s">
        <v>46</v>
      </c>
      <c r="E21" s="12"/>
      <c r="F21" s="11">
        <f>C21*E21</f>
        <v>0</v>
      </c>
    </row>
    <row r="22" spans="1:6" s="2" customFormat="1">
      <c r="A22" s="59" t="s">
        <v>87</v>
      </c>
      <c r="B22" s="163" t="s">
        <v>88</v>
      </c>
      <c r="C22" s="208">
        <f>Menny!AL26</f>
        <v>8.6385000000000005</v>
      </c>
      <c r="D22" s="164" t="s">
        <v>46</v>
      </c>
      <c r="E22" s="12"/>
      <c r="F22" s="11">
        <f>C22*E22</f>
        <v>0</v>
      </c>
    </row>
    <row r="23" spans="1:6" s="2" customFormat="1" ht="13.5" thickBot="1">
      <c r="A23" s="59" t="s">
        <v>89</v>
      </c>
      <c r="B23" s="163" t="s">
        <v>90</v>
      </c>
      <c r="C23" s="144">
        <f>Menny!AL27</f>
        <v>103.66199999999999</v>
      </c>
      <c r="D23" s="165" t="s">
        <v>46</v>
      </c>
      <c r="E23" s="147"/>
      <c r="F23" s="124">
        <f>C23*E23</f>
        <v>0</v>
      </c>
    </row>
    <row r="24" spans="1:6" s="2" customFormat="1" ht="13.5" thickBot="1">
      <c r="A24" s="13"/>
      <c r="B24" s="14"/>
      <c r="C24" s="54" t="s">
        <v>39</v>
      </c>
      <c r="D24" s="53"/>
      <c r="E24" s="54"/>
      <c r="F24" s="55">
        <f>SUM(F21:F23)</f>
        <v>0</v>
      </c>
    </row>
    <row r="25" spans="1:6" s="22" customFormat="1" ht="13.5" thickBot="1">
      <c r="A25" s="121" t="s">
        <v>91</v>
      </c>
      <c r="B25" s="25" t="s">
        <v>92</v>
      </c>
      <c r="C25" s="28"/>
      <c r="D25" s="27"/>
      <c r="E25" s="28"/>
      <c r="F25" s="29"/>
    </row>
    <row r="26" spans="1:6" s="22" customFormat="1" ht="13.5" thickBot="1">
      <c r="A26" s="116" t="s">
        <v>93</v>
      </c>
      <c r="B26" s="117" t="s">
        <v>94</v>
      </c>
      <c r="C26" s="132">
        <f>Menny!AL30</f>
        <v>86.385000000000005</v>
      </c>
      <c r="D26" s="127" t="s">
        <v>46</v>
      </c>
      <c r="E26" s="128"/>
      <c r="F26" s="128">
        <f>C26*E26</f>
        <v>0</v>
      </c>
    </row>
    <row r="27" spans="1:6" s="2" customFormat="1" ht="13.5" thickBot="1">
      <c r="A27" s="13"/>
      <c r="B27" s="14"/>
      <c r="C27" s="52" t="s">
        <v>39</v>
      </c>
      <c r="D27" s="53"/>
      <c r="E27" s="54"/>
      <c r="F27" s="55">
        <f>SUM(F26:F26)</f>
        <v>0</v>
      </c>
    </row>
    <row r="28" spans="1:6" s="2" customFormat="1" ht="13.5" thickBot="1">
      <c r="A28" s="15"/>
      <c r="C28" s="3"/>
    </row>
    <row r="29" spans="1:6" s="2" customFormat="1">
      <c r="A29" s="4"/>
      <c r="C29" s="37" t="s">
        <v>42</v>
      </c>
      <c r="D29" s="38"/>
      <c r="E29" s="39"/>
      <c r="F29" s="40">
        <f>SUM(F8+F12+F15+F19+F24+F27)</f>
        <v>0</v>
      </c>
    </row>
    <row r="30" spans="1:6" s="2" customFormat="1" ht="13.5" thickBot="1">
      <c r="A30" s="4"/>
      <c r="C30" s="48" t="s">
        <v>43</v>
      </c>
      <c r="D30" s="49"/>
      <c r="E30" s="50"/>
      <c r="F30" s="51">
        <f>F29*0.27</f>
        <v>0</v>
      </c>
    </row>
    <row r="31" spans="1:6" s="2" customFormat="1" ht="22.5" customHeight="1" thickBot="1">
      <c r="A31" s="4"/>
      <c r="C31" s="52" t="s">
        <v>44</v>
      </c>
      <c r="D31" s="53"/>
      <c r="E31" s="54"/>
      <c r="F31" s="55">
        <f>SUM(F29,F30)</f>
        <v>0</v>
      </c>
    </row>
  </sheetData>
  <phoneticPr fontId="0" type="noConversion"/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>&amp;C&amp;"-,Félkövér"Szeged, Móra utca útburkolat felújítása (Tsz.: 310/16/2013.)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E21" sqref="E21"/>
    </sheetView>
  </sheetViews>
  <sheetFormatPr defaultRowHeight="12.75"/>
  <cols>
    <col min="1" max="1" width="10.140625" style="56" customWidth="1"/>
    <col min="2" max="2" width="45.140625" style="44" customWidth="1"/>
    <col min="3" max="3" width="11.140625" style="57" customWidth="1"/>
    <col min="4" max="4" width="6" style="44" customWidth="1"/>
    <col min="5" max="6" width="10.42578125" style="44" customWidth="1"/>
    <col min="7" max="16384" width="9.140625" style="44"/>
  </cols>
  <sheetData>
    <row r="1" spans="1:6" s="2" customFormat="1" ht="16.5" thickBot="1">
      <c r="A1" s="285" t="s">
        <v>167</v>
      </c>
      <c r="B1" s="286"/>
      <c r="C1" s="151"/>
      <c r="D1" s="174"/>
      <c r="E1" s="174"/>
      <c r="F1" s="174"/>
    </row>
    <row r="2" spans="1:6" s="2" customFormat="1" ht="16.5" thickBot="1">
      <c r="A2" s="4"/>
      <c r="B2" s="103" t="s">
        <v>127</v>
      </c>
      <c r="C2" s="130"/>
      <c r="D2" s="162"/>
      <c r="E2" s="162"/>
      <c r="F2" s="174"/>
    </row>
    <row r="3" spans="1:6" s="22" customFormat="1" ht="39" thickBot="1">
      <c r="A3" s="17" t="s">
        <v>34</v>
      </c>
      <c r="B3" s="18" t="s">
        <v>35</v>
      </c>
      <c r="C3" s="19" t="s">
        <v>1</v>
      </c>
      <c r="D3" s="18" t="s">
        <v>36</v>
      </c>
      <c r="E3" s="20" t="s">
        <v>37</v>
      </c>
      <c r="F3" s="21" t="s">
        <v>38</v>
      </c>
    </row>
    <row r="4" spans="1:6" s="23" customFormat="1" ht="13.5" thickBot="1">
      <c r="A4" s="5"/>
      <c r="B4" s="5"/>
      <c r="C4" s="6"/>
      <c r="D4" s="5"/>
      <c r="E4" s="7"/>
      <c r="F4" s="7"/>
    </row>
    <row r="5" spans="1:6" s="22" customFormat="1" ht="13.5" thickBot="1">
      <c r="A5" s="24">
        <v>10</v>
      </c>
      <c r="B5" s="25" t="s">
        <v>47</v>
      </c>
      <c r="C5" s="26"/>
      <c r="D5" s="27"/>
      <c r="E5" s="28"/>
      <c r="F5" s="29"/>
    </row>
    <row r="6" spans="1:6" s="2" customFormat="1">
      <c r="A6" s="59" t="s">
        <v>95</v>
      </c>
      <c r="B6" s="30" t="s">
        <v>48</v>
      </c>
      <c r="C6" s="31">
        <v>1</v>
      </c>
      <c r="D6" s="32" t="s">
        <v>49</v>
      </c>
      <c r="E6" s="87"/>
      <c r="F6" s="33">
        <f>C6*E6</f>
        <v>0</v>
      </c>
    </row>
    <row r="7" spans="1:6" s="2" customFormat="1" ht="13.5" thickBot="1">
      <c r="A7" s="8" t="s">
        <v>41</v>
      </c>
      <c r="B7" s="9" t="s">
        <v>50</v>
      </c>
      <c r="C7" s="34">
        <v>1</v>
      </c>
      <c r="D7" s="35" t="s">
        <v>51</v>
      </c>
      <c r="E7" s="88"/>
      <c r="F7" s="120">
        <f>C7*E7</f>
        <v>0</v>
      </c>
    </row>
    <row r="8" spans="1:6" s="23" customFormat="1" ht="13.5" thickBot="1">
      <c r="A8" s="5"/>
      <c r="B8" s="5"/>
      <c r="C8" s="52" t="s">
        <v>39</v>
      </c>
      <c r="D8" s="38"/>
      <c r="E8" s="39"/>
      <c r="F8" s="40">
        <f>SUM(F6:F7)</f>
        <v>0</v>
      </c>
    </row>
    <row r="9" spans="1:6" s="22" customFormat="1" ht="13.5" thickBot="1">
      <c r="A9" s="121" t="s">
        <v>75</v>
      </c>
      <c r="B9" s="25" t="s">
        <v>52</v>
      </c>
      <c r="C9" s="26"/>
      <c r="D9" s="27"/>
      <c r="E9" s="28"/>
      <c r="F9" s="29"/>
    </row>
    <row r="10" spans="1:6" ht="13.5" thickBot="1">
      <c r="A10" s="116" t="s">
        <v>73</v>
      </c>
      <c r="B10" s="117" t="s">
        <v>74</v>
      </c>
      <c r="C10" s="131">
        <v>3.11</v>
      </c>
      <c r="D10" s="118" t="s">
        <v>46</v>
      </c>
      <c r="E10" s="119"/>
      <c r="F10" s="120">
        <f>C10*E10</f>
        <v>0</v>
      </c>
    </row>
    <row r="11" spans="1:6" s="2" customFormat="1" ht="13.5" thickBot="1">
      <c r="A11" s="13"/>
      <c r="B11" s="14"/>
      <c r="C11" s="52" t="s">
        <v>39</v>
      </c>
      <c r="D11" s="53"/>
      <c r="E11" s="54"/>
      <c r="F11" s="55">
        <f>SUM(F10:F10)</f>
        <v>0</v>
      </c>
    </row>
    <row r="12" spans="1:6" s="22" customFormat="1" ht="13.5" thickBot="1">
      <c r="A12" s="121" t="s">
        <v>79</v>
      </c>
      <c r="B12" s="25" t="s">
        <v>82</v>
      </c>
      <c r="C12" s="26"/>
      <c r="D12" s="27"/>
      <c r="E12" s="28"/>
      <c r="F12" s="29"/>
    </row>
    <row r="13" spans="1:6" s="22" customFormat="1" ht="13.5" thickBot="1">
      <c r="A13" s="116" t="s">
        <v>80</v>
      </c>
      <c r="B13" s="117" t="s">
        <v>81</v>
      </c>
      <c r="C13" s="131">
        <v>155.5</v>
      </c>
      <c r="D13" s="125" t="s">
        <v>3</v>
      </c>
      <c r="E13" s="126"/>
      <c r="F13" s="126">
        <f>C13*E13</f>
        <v>0</v>
      </c>
    </row>
    <row r="14" spans="1:6" s="2" customFormat="1" ht="13.5" thickBot="1">
      <c r="A14" s="13"/>
      <c r="B14" s="14"/>
      <c r="C14" s="52" t="s">
        <v>39</v>
      </c>
      <c r="D14" s="53"/>
      <c r="E14" s="54"/>
      <c r="F14" s="55">
        <f>SUM(F13:F13)</f>
        <v>0</v>
      </c>
    </row>
    <row r="15" spans="1:6" s="2" customFormat="1" ht="13.5" thickBot="1">
      <c r="A15" s="121" t="s">
        <v>83</v>
      </c>
      <c r="B15" s="25" t="s">
        <v>40</v>
      </c>
      <c r="C15" s="26"/>
      <c r="D15" s="27"/>
      <c r="E15" s="28"/>
      <c r="F15" s="29"/>
    </row>
    <row r="16" spans="1:6" s="2" customFormat="1" ht="13.5" thickBot="1">
      <c r="A16" s="59" t="s">
        <v>89</v>
      </c>
      <c r="B16" s="163" t="s">
        <v>90</v>
      </c>
      <c r="C16" s="145">
        <v>18.66</v>
      </c>
      <c r="D16" s="165" t="s">
        <v>46</v>
      </c>
      <c r="E16" s="147"/>
      <c r="F16" s="124">
        <f>C16*E16</f>
        <v>0</v>
      </c>
    </row>
    <row r="17" spans="1:6" s="2" customFormat="1" ht="13.5" thickBot="1">
      <c r="A17" s="13"/>
      <c r="B17" s="14"/>
      <c r="C17" s="52" t="s">
        <v>39</v>
      </c>
      <c r="D17" s="53"/>
      <c r="E17" s="54"/>
      <c r="F17" s="55">
        <f>SUM(F16:F16)</f>
        <v>0</v>
      </c>
    </row>
    <row r="18" spans="1:6" s="22" customFormat="1" ht="13.5" thickBot="1">
      <c r="A18" s="121" t="s">
        <v>91</v>
      </c>
      <c r="B18" s="25" t="s">
        <v>92</v>
      </c>
      <c r="C18" s="26"/>
      <c r="D18" s="27"/>
      <c r="E18" s="28"/>
      <c r="F18" s="29"/>
    </row>
    <row r="19" spans="1:6" s="22" customFormat="1" ht="13.5" thickBot="1">
      <c r="A19" s="116" t="s">
        <v>93</v>
      </c>
      <c r="B19" s="117" t="s">
        <v>94</v>
      </c>
      <c r="C19" s="131">
        <v>15.55</v>
      </c>
      <c r="D19" s="127" t="s">
        <v>46</v>
      </c>
      <c r="E19" s="128"/>
      <c r="F19" s="128">
        <f>C19*E19</f>
        <v>0</v>
      </c>
    </row>
    <row r="20" spans="1:6" s="2" customFormat="1" ht="13.5" thickBot="1">
      <c r="A20" s="13"/>
      <c r="B20" s="14"/>
      <c r="C20" s="52" t="s">
        <v>39</v>
      </c>
      <c r="D20" s="53"/>
      <c r="E20" s="54"/>
      <c r="F20" s="55">
        <f>SUM(F19:F19)</f>
        <v>0</v>
      </c>
    </row>
    <row r="21" spans="1:6" s="2" customFormat="1" ht="13.5" thickBot="1">
      <c r="A21" s="15"/>
      <c r="C21" s="3"/>
    </row>
    <row r="22" spans="1:6" s="2" customFormat="1">
      <c r="A22" s="4"/>
      <c r="C22" s="37" t="s">
        <v>42</v>
      </c>
      <c r="D22" s="38"/>
      <c r="E22" s="39"/>
      <c r="F22" s="40">
        <f>SUM(F8+F11+F14+F17+F20)</f>
        <v>0</v>
      </c>
    </row>
    <row r="23" spans="1:6" s="2" customFormat="1" ht="13.5" thickBot="1">
      <c r="A23" s="4"/>
      <c r="C23" s="48" t="s">
        <v>43</v>
      </c>
      <c r="D23" s="49"/>
      <c r="E23" s="50"/>
      <c r="F23" s="51">
        <f>F22*0.27</f>
        <v>0</v>
      </c>
    </row>
    <row r="24" spans="1:6" s="2" customFormat="1" ht="22.5" customHeight="1" thickBot="1">
      <c r="A24" s="4"/>
      <c r="C24" s="52" t="s">
        <v>44</v>
      </c>
      <c r="D24" s="53"/>
      <c r="E24" s="54"/>
      <c r="F24" s="55">
        <f>SUM(F22,F23)</f>
        <v>0</v>
      </c>
    </row>
  </sheetData>
  <phoneticPr fontId="0" type="noConversion"/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>&amp;C&amp;"-,Félkövér"Szeged, Móra utca útburkolat felújítása (Tsz.: 310/16/2013.)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B30" sqref="B30"/>
    </sheetView>
  </sheetViews>
  <sheetFormatPr defaultRowHeight="12.75"/>
  <cols>
    <col min="1" max="1" width="10.140625" style="56" customWidth="1"/>
    <col min="2" max="2" width="45.140625" style="44" customWidth="1"/>
    <col min="3" max="3" width="11.140625" style="57" customWidth="1"/>
    <col min="4" max="4" width="6" style="44" customWidth="1"/>
    <col min="5" max="6" width="10.42578125" style="44" customWidth="1"/>
    <col min="7" max="16384" width="9.140625" style="44"/>
  </cols>
  <sheetData>
    <row r="1" spans="1:6" s="2" customFormat="1" ht="16.5" thickBot="1">
      <c r="A1" s="285" t="s">
        <v>167</v>
      </c>
      <c r="B1" s="286"/>
      <c r="C1" s="151"/>
      <c r="D1" s="174"/>
      <c r="E1" s="174"/>
      <c r="F1" s="174"/>
    </row>
    <row r="2" spans="1:6" s="2" customFormat="1" ht="16.5" thickBot="1">
      <c r="A2" s="4"/>
      <c r="B2" s="175" t="s">
        <v>128</v>
      </c>
      <c r="C2" s="161"/>
      <c r="D2" s="162"/>
      <c r="E2" s="162"/>
      <c r="F2" s="174"/>
    </row>
    <row r="3" spans="1:6" s="22" customFormat="1" ht="39" thickBot="1">
      <c r="A3" s="17" t="s">
        <v>34</v>
      </c>
      <c r="B3" s="18" t="s">
        <v>35</v>
      </c>
      <c r="C3" s="19" t="s">
        <v>1</v>
      </c>
      <c r="D3" s="18" t="s">
        <v>36</v>
      </c>
      <c r="E3" s="20" t="s">
        <v>37</v>
      </c>
      <c r="F3" s="21" t="s">
        <v>38</v>
      </c>
    </row>
    <row r="4" spans="1:6" s="23" customFormat="1" ht="13.5" thickBot="1">
      <c r="A4" s="5"/>
      <c r="B4" s="5"/>
      <c r="C4" s="6"/>
      <c r="D4" s="5"/>
      <c r="E4" s="7"/>
      <c r="F4" s="7"/>
    </row>
    <row r="5" spans="1:6" s="22" customFormat="1" ht="13.5" thickBot="1">
      <c r="A5" s="24">
        <v>10</v>
      </c>
      <c r="B5" s="25" t="s">
        <v>47</v>
      </c>
      <c r="C5" s="26"/>
      <c r="D5" s="27"/>
      <c r="E5" s="28"/>
      <c r="F5" s="29"/>
    </row>
    <row r="6" spans="1:6" s="2" customFormat="1">
      <c r="A6" s="59" t="s">
        <v>95</v>
      </c>
      <c r="B6" s="30" t="s">
        <v>48</v>
      </c>
      <c r="C6" s="31">
        <v>1</v>
      </c>
      <c r="D6" s="32" t="s">
        <v>49</v>
      </c>
      <c r="E6" s="87"/>
      <c r="F6" s="33">
        <f>C6*E6</f>
        <v>0</v>
      </c>
    </row>
    <row r="7" spans="1:6" s="2" customFormat="1" ht="13.5" thickBot="1">
      <c r="A7" s="8" t="s">
        <v>41</v>
      </c>
      <c r="B7" s="9" t="s">
        <v>50</v>
      </c>
      <c r="C7" s="34">
        <v>1</v>
      </c>
      <c r="D7" s="35" t="s">
        <v>51</v>
      </c>
      <c r="E7" s="88"/>
      <c r="F7" s="120">
        <f>C7*E7</f>
        <v>0</v>
      </c>
    </row>
    <row r="8" spans="1:6" s="23" customFormat="1" ht="13.5" thickBot="1">
      <c r="A8" s="5"/>
      <c r="B8" s="5"/>
      <c r="C8" s="52" t="s">
        <v>39</v>
      </c>
      <c r="D8" s="38"/>
      <c r="E8" s="39"/>
      <c r="F8" s="40">
        <f>SUM(F6:F7)</f>
        <v>0</v>
      </c>
    </row>
    <row r="9" spans="1:6" s="22" customFormat="1" ht="13.5" thickBot="1">
      <c r="A9" s="121" t="s">
        <v>75</v>
      </c>
      <c r="B9" s="25" t="s">
        <v>52</v>
      </c>
      <c r="C9" s="26"/>
      <c r="D9" s="27"/>
      <c r="E9" s="28"/>
      <c r="F9" s="29"/>
    </row>
    <row r="10" spans="1:6">
      <c r="A10" s="116" t="s">
        <v>73</v>
      </c>
      <c r="B10" s="117" t="s">
        <v>74</v>
      </c>
      <c r="C10" s="131">
        <v>0.47399999999999998</v>
      </c>
      <c r="D10" s="118" t="s">
        <v>46</v>
      </c>
      <c r="E10" s="119"/>
      <c r="F10" s="120">
        <f>C10*E10</f>
        <v>0</v>
      </c>
    </row>
    <row r="11" spans="1:6" s="22" customFormat="1" ht="13.5" thickBot="1">
      <c r="A11" s="59" t="s">
        <v>71</v>
      </c>
      <c r="B11" s="60" t="s">
        <v>72</v>
      </c>
      <c r="C11" s="167">
        <v>14.22</v>
      </c>
      <c r="D11" s="122" t="s">
        <v>3</v>
      </c>
      <c r="E11" s="123"/>
      <c r="F11" s="124">
        <f>C11*E11</f>
        <v>0</v>
      </c>
    </row>
    <row r="12" spans="1:6" s="2" customFormat="1" ht="13.5" thickBot="1">
      <c r="A12" s="13"/>
      <c r="B12" s="14"/>
      <c r="C12" s="52" t="s">
        <v>39</v>
      </c>
      <c r="D12" s="53"/>
      <c r="E12" s="54"/>
      <c r="F12" s="55">
        <f>SUM(F10:F11)</f>
        <v>0</v>
      </c>
    </row>
    <row r="13" spans="1:6" s="22" customFormat="1" ht="13.5" thickBot="1">
      <c r="A13" s="121" t="s">
        <v>76</v>
      </c>
      <c r="B13" s="25" t="s">
        <v>77</v>
      </c>
      <c r="C13" s="26"/>
      <c r="D13" s="27"/>
      <c r="E13" s="28"/>
      <c r="F13" s="29"/>
    </row>
    <row r="14" spans="1:6" s="22" customFormat="1" ht="13.5" thickBot="1">
      <c r="A14" s="116" t="s">
        <v>66</v>
      </c>
      <c r="B14" s="169" t="s">
        <v>78</v>
      </c>
      <c r="C14" s="176">
        <v>2.37</v>
      </c>
      <c r="D14" s="127" t="s">
        <v>3</v>
      </c>
      <c r="E14" s="128"/>
      <c r="F14" s="128">
        <f>C14*E14</f>
        <v>0</v>
      </c>
    </row>
    <row r="15" spans="1:6" s="2" customFormat="1" ht="13.5" thickBot="1">
      <c r="A15" s="13"/>
      <c r="B15" s="14"/>
      <c r="C15" s="52" t="s">
        <v>39</v>
      </c>
      <c r="D15" s="53"/>
      <c r="E15" s="54"/>
      <c r="F15" s="55">
        <f>SUM(F14:F14)</f>
        <v>0</v>
      </c>
    </row>
    <row r="16" spans="1:6" s="22" customFormat="1" ht="13.5" thickBot="1">
      <c r="A16" s="121" t="s">
        <v>79</v>
      </c>
      <c r="B16" s="25" t="s">
        <v>82</v>
      </c>
      <c r="C16" s="26"/>
      <c r="D16" s="27"/>
      <c r="E16" s="28"/>
      <c r="F16" s="29"/>
    </row>
    <row r="17" spans="1:6" s="22" customFormat="1">
      <c r="A17" s="59" t="s">
        <v>156</v>
      </c>
      <c r="B17" s="60" t="s">
        <v>157</v>
      </c>
      <c r="C17" s="208">
        <f>Menny!AP17</f>
        <v>89.860000000000014</v>
      </c>
      <c r="D17" s="206" t="s">
        <v>46</v>
      </c>
      <c r="E17" s="58"/>
      <c r="F17" s="58">
        <f>C17*E17</f>
        <v>0</v>
      </c>
    </row>
    <row r="18" spans="1:6" s="22" customFormat="1">
      <c r="A18" s="116" t="s">
        <v>80</v>
      </c>
      <c r="B18" s="117" t="s">
        <v>81</v>
      </c>
      <c r="C18" s="131">
        <v>331.13333333333338</v>
      </c>
      <c r="D18" s="125" t="s">
        <v>3</v>
      </c>
      <c r="E18" s="126"/>
      <c r="F18" s="126">
        <f>C18*E18</f>
        <v>0</v>
      </c>
    </row>
    <row r="19" spans="1:6" s="22" customFormat="1" ht="13.5" thickBot="1">
      <c r="A19" s="59" t="s">
        <v>69</v>
      </c>
      <c r="B19" s="60" t="s">
        <v>70</v>
      </c>
      <c r="C19" s="167">
        <f>Menny!AP20</f>
        <v>92.704000000000008</v>
      </c>
      <c r="D19" s="122" t="s">
        <v>46</v>
      </c>
      <c r="E19" s="123"/>
      <c r="F19" s="123">
        <f>C19*E19</f>
        <v>0</v>
      </c>
    </row>
    <row r="20" spans="1:6" s="2" customFormat="1" ht="13.5" thickBot="1">
      <c r="A20" s="13"/>
      <c r="B20" s="14"/>
      <c r="C20" s="52" t="s">
        <v>39</v>
      </c>
      <c r="D20" s="53"/>
      <c r="E20" s="54"/>
      <c r="F20" s="55">
        <f>SUM(F17:F19)</f>
        <v>0</v>
      </c>
    </row>
    <row r="21" spans="1:6" s="2" customFormat="1" ht="13.5" thickBot="1">
      <c r="A21" s="121" t="s">
        <v>83</v>
      </c>
      <c r="B21" s="25" t="s">
        <v>40</v>
      </c>
      <c r="C21" s="26"/>
      <c r="D21" s="27"/>
      <c r="E21" s="28"/>
      <c r="F21" s="29"/>
    </row>
    <row r="22" spans="1:6" s="2" customFormat="1">
      <c r="A22" s="59" t="s">
        <v>84</v>
      </c>
      <c r="B22" s="163" t="s">
        <v>85</v>
      </c>
      <c r="C22" s="143">
        <f>Menny!AP23</f>
        <v>115.169</v>
      </c>
      <c r="D22" s="164" t="s">
        <v>46</v>
      </c>
      <c r="E22" s="12"/>
      <c r="F22" s="11">
        <f>C22*E22</f>
        <v>0</v>
      </c>
    </row>
    <row r="23" spans="1:6" s="2" customFormat="1">
      <c r="A23" s="59" t="s">
        <v>87</v>
      </c>
      <c r="B23" s="163" t="s">
        <v>88</v>
      </c>
      <c r="C23" s="143">
        <v>0.71099999999999997</v>
      </c>
      <c r="D23" s="164" t="s">
        <v>46</v>
      </c>
      <c r="E23" s="12"/>
      <c r="F23" s="11">
        <f>C23*E23</f>
        <v>0</v>
      </c>
    </row>
    <row r="24" spans="1:6" s="2" customFormat="1" ht="13.5" thickBot="1">
      <c r="A24" s="59" t="s">
        <v>89</v>
      </c>
      <c r="B24" s="163" t="s">
        <v>90</v>
      </c>
      <c r="C24" s="145">
        <v>2.8439999999999999</v>
      </c>
      <c r="D24" s="165" t="s">
        <v>46</v>
      </c>
      <c r="E24" s="147"/>
      <c r="F24" s="124">
        <f>C24*E24</f>
        <v>0</v>
      </c>
    </row>
    <row r="25" spans="1:6" s="2" customFormat="1" ht="13.5" thickBot="1">
      <c r="A25" s="13"/>
      <c r="B25" s="14"/>
      <c r="C25" s="52" t="s">
        <v>39</v>
      </c>
      <c r="D25" s="53"/>
      <c r="E25" s="54"/>
      <c r="F25" s="55">
        <f>SUM(F22:F24)</f>
        <v>0</v>
      </c>
    </row>
    <row r="26" spans="1:6" s="22" customFormat="1" ht="13.5" thickBot="1">
      <c r="A26" s="121" t="s">
        <v>91</v>
      </c>
      <c r="B26" s="25" t="s">
        <v>92</v>
      </c>
      <c r="C26" s="26"/>
      <c r="D26" s="27"/>
      <c r="E26" s="28"/>
      <c r="F26" s="29"/>
    </row>
    <row r="27" spans="1:6" s="22" customFormat="1" ht="13.5" thickBot="1">
      <c r="A27" s="116" t="s">
        <v>93</v>
      </c>
      <c r="B27" s="117" t="s">
        <v>94</v>
      </c>
      <c r="C27" s="131">
        <v>33.113333333333337</v>
      </c>
      <c r="D27" s="127" t="s">
        <v>46</v>
      </c>
      <c r="E27" s="128"/>
      <c r="F27" s="128">
        <f>C27*E27</f>
        <v>0</v>
      </c>
    </row>
    <row r="28" spans="1:6" s="2" customFormat="1" ht="13.5" thickBot="1">
      <c r="A28" s="13"/>
      <c r="B28" s="14"/>
      <c r="C28" s="52" t="s">
        <v>39</v>
      </c>
      <c r="D28" s="53"/>
      <c r="E28" s="54"/>
      <c r="F28" s="55">
        <f>SUM(F27:F27)</f>
        <v>0</v>
      </c>
    </row>
    <row r="29" spans="1:6" s="2" customFormat="1" ht="13.5" thickBot="1">
      <c r="A29" s="15"/>
      <c r="C29" s="3"/>
    </row>
    <row r="30" spans="1:6" s="2" customFormat="1">
      <c r="A30" s="4"/>
      <c r="C30" s="37" t="s">
        <v>42</v>
      </c>
      <c r="D30" s="38"/>
      <c r="E30" s="39"/>
      <c r="F30" s="40">
        <f>SUM(F8+F12+F15+F20+F25+F28)</f>
        <v>0</v>
      </c>
    </row>
    <row r="31" spans="1:6" s="2" customFormat="1" ht="13.5" thickBot="1">
      <c r="A31" s="4"/>
      <c r="C31" s="48" t="s">
        <v>43</v>
      </c>
      <c r="D31" s="49"/>
      <c r="E31" s="50"/>
      <c r="F31" s="51">
        <f>F30*0.27</f>
        <v>0</v>
      </c>
    </row>
    <row r="32" spans="1:6" s="2" customFormat="1" ht="22.5" customHeight="1" thickBot="1">
      <c r="A32" s="4"/>
      <c r="C32" s="52" t="s">
        <v>44</v>
      </c>
      <c r="D32" s="53"/>
      <c r="E32" s="54"/>
      <c r="F32" s="55">
        <f>SUM(F30,F31)</f>
        <v>0</v>
      </c>
    </row>
  </sheetData>
  <phoneticPr fontId="0" type="noConversion"/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>&amp;C&amp;"-,Félkövér"Szeged, Móra utca útburkolat felújítása (Tsz.: 310/16/2013.)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B1:D27"/>
  <sheetViews>
    <sheetView workbookViewId="0">
      <selection activeCell="H14" sqref="H14"/>
    </sheetView>
  </sheetViews>
  <sheetFormatPr defaultRowHeight="15"/>
  <cols>
    <col min="3" max="3" width="50" customWidth="1"/>
    <col min="4" max="4" width="12.42578125" customWidth="1"/>
  </cols>
  <sheetData>
    <row r="1" spans="2:4" ht="16.5" thickBot="1">
      <c r="B1" s="285" t="s">
        <v>167</v>
      </c>
      <c r="C1" s="286"/>
    </row>
    <row r="2" spans="2:4" ht="16.5" thickBot="1">
      <c r="B2" s="4"/>
      <c r="C2" s="103" t="s">
        <v>154</v>
      </c>
    </row>
    <row r="3" spans="2:4" ht="15.75" thickBot="1"/>
    <row r="4" spans="2:4" ht="15.75">
      <c r="B4" s="179"/>
      <c r="C4" s="180" t="s">
        <v>129</v>
      </c>
      <c r="D4" s="180" t="s">
        <v>130</v>
      </c>
    </row>
    <row r="5" spans="2:4" ht="15.75">
      <c r="B5" s="181">
        <v>1</v>
      </c>
      <c r="C5" s="178" t="s">
        <v>131</v>
      </c>
      <c r="D5" s="277">
        <v>219</v>
      </c>
    </row>
    <row r="6" spans="2:4" ht="15.75">
      <c r="B6" s="181">
        <v>2</v>
      </c>
      <c r="C6" s="178" t="s">
        <v>132</v>
      </c>
      <c r="D6" s="177">
        <v>100</v>
      </c>
    </row>
    <row r="7" spans="2:4" ht="15.75">
      <c r="B7" s="181">
        <v>3</v>
      </c>
      <c r="C7" s="178" t="s">
        <v>133</v>
      </c>
      <c r="D7" s="177">
        <v>150</v>
      </c>
    </row>
    <row r="8" spans="2:4" ht="15.75">
      <c r="B8" s="181">
        <v>4</v>
      </c>
      <c r="C8" s="178" t="s">
        <v>134</v>
      </c>
      <c r="D8" s="177">
        <v>400</v>
      </c>
    </row>
    <row r="9" spans="2:4" ht="15.75">
      <c r="B9" s="181">
        <v>5</v>
      </c>
      <c r="C9" s="178" t="s">
        <v>135</v>
      </c>
      <c r="D9" s="177">
        <v>317</v>
      </c>
    </row>
    <row r="10" spans="2:4" ht="15.75">
      <c r="B10" s="181">
        <v>6</v>
      </c>
      <c r="C10" s="178" t="s">
        <v>136</v>
      </c>
      <c r="D10" s="177">
        <v>300</v>
      </c>
    </row>
    <row r="11" spans="2:4" ht="15.75">
      <c r="B11" s="181">
        <v>7</v>
      </c>
      <c r="C11" s="178" t="s">
        <v>137</v>
      </c>
      <c r="D11" s="177">
        <v>480</v>
      </c>
    </row>
    <row r="12" spans="2:4" ht="15.75">
      <c r="B12" s="181">
        <v>8</v>
      </c>
      <c r="C12" s="178" t="s">
        <v>138</v>
      </c>
      <c r="D12" s="177">
        <v>625</v>
      </c>
    </row>
    <row r="13" spans="2:4" ht="15.75">
      <c r="B13" s="181">
        <v>9</v>
      </c>
      <c r="C13" s="178" t="s">
        <v>139</v>
      </c>
      <c r="D13" s="177">
        <v>210</v>
      </c>
    </row>
    <row r="14" spans="2:4" ht="15.75">
      <c r="B14" s="181">
        <v>10</v>
      </c>
      <c r="C14" s="178" t="s">
        <v>140</v>
      </c>
      <c r="D14" s="177">
        <v>250</v>
      </c>
    </row>
    <row r="15" spans="2:4" ht="15.75">
      <c r="B15" s="181">
        <v>11</v>
      </c>
      <c r="C15" s="178" t="s">
        <v>141</v>
      </c>
      <c r="D15" s="177">
        <v>200</v>
      </c>
    </row>
    <row r="16" spans="2:4" ht="15.75">
      <c r="B16" s="181">
        <v>12</v>
      </c>
      <c r="C16" s="178" t="s">
        <v>142</v>
      </c>
      <c r="D16" s="177">
        <v>125</v>
      </c>
    </row>
    <row r="17" spans="2:4" ht="15.75">
      <c r="B17" s="181">
        <v>13</v>
      </c>
      <c r="C17" s="178" t="s">
        <v>143</v>
      </c>
      <c r="D17" s="177">
        <v>150</v>
      </c>
    </row>
    <row r="18" spans="2:4" ht="15.75">
      <c r="B18" s="181">
        <v>14</v>
      </c>
      <c r="C18" s="178" t="s">
        <v>144</v>
      </c>
      <c r="D18" s="177">
        <v>210</v>
      </c>
    </row>
    <row r="19" spans="2:4" ht="15.75">
      <c r="B19" s="181">
        <v>15</v>
      </c>
      <c r="C19" s="178" t="s">
        <v>145</v>
      </c>
      <c r="D19" s="177">
        <v>75</v>
      </c>
    </row>
    <row r="20" spans="2:4" ht="15.75">
      <c r="B20" s="181">
        <v>16</v>
      </c>
      <c r="C20" s="178" t="s">
        <v>146</v>
      </c>
      <c r="D20" s="177">
        <v>200</v>
      </c>
    </row>
    <row r="21" spans="2:4" ht="15.75">
      <c r="B21" s="181">
        <v>17</v>
      </c>
      <c r="C21" s="178" t="s">
        <v>147</v>
      </c>
      <c r="D21" s="177">
        <v>425</v>
      </c>
    </row>
    <row r="22" spans="2:4" ht="15.75">
      <c r="B22" s="181">
        <v>18</v>
      </c>
      <c r="C22" s="178" t="s">
        <v>148</v>
      </c>
      <c r="D22" s="177">
        <v>275</v>
      </c>
    </row>
    <row r="23" spans="2:4" ht="15.75">
      <c r="B23" s="181">
        <v>19</v>
      </c>
      <c r="C23" s="178" t="s">
        <v>149</v>
      </c>
      <c r="D23" s="177">
        <v>148</v>
      </c>
    </row>
    <row r="24" spans="2:4" ht="15.75">
      <c r="B24" s="181">
        <v>20</v>
      </c>
      <c r="C24" s="178" t="s">
        <v>150</v>
      </c>
      <c r="D24" s="250">
        <v>392</v>
      </c>
    </row>
    <row r="25" spans="2:4" ht="15.75">
      <c r="B25" s="181">
        <v>21</v>
      </c>
      <c r="C25" s="178" t="s">
        <v>151</v>
      </c>
      <c r="D25" s="177">
        <v>85</v>
      </c>
    </row>
    <row r="26" spans="2:4" ht="15.75">
      <c r="B26" s="181">
        <v>22</v>
      </c>
      <c r="C26" s="178" t="s">
        <v>152</v>
      </c>
      <c r="D26" s="177">
        <v>175</v>
      </c>
    </row>
    <row r="27" spans="2:4" ht="27" thickBot="1">
      <c r="B27" s="182"/>
      <c r="C27" s="183" t="s">
        <v>153</v>
      </c>
      <c r="D27" s="251">
        <f>SUM(D5:D26)</f>
        <v>5511</v>
      </c>
    </row>
  </sheetData>
  <phoneticPr fontId="5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27</vt:i4>
      </vt:variant>
    </vt:vector>
  </HeadingPairs>
  <TitlesOfParts>
    <vt:vector size="27" baseType="lpstr">
      <vt:lpstr>ME(régi)</vt:lpstr>
      <vt:lpstr>ME(2)</vt:lpstr>
      <vt:lpstr>Menny</vt:lpstr>
      <vt:lpstr>Egységárak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ÖSSZ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Tóth Csaba</cp:lastModifiedBy>
  <dcterms:created xsi:type="dcterms:W3CDTF">2017-05-05T13:08:06Z</dcterms:created>
  <dcterms:modified xsi:type="dcterms:W3CDTF">2017-07-03T12:58:30Z</dcterms:modified>
</cp:coreProperties>
</file>